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25.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24.xml" ContentType="application/vnd.openxmlformats-officedocument.spreadsheetml.table+xml"/>
  <Override PartName="/xl/tables/table23.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6.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RAPPORTER\Demografi\Demografirapport Peter Stein\"/>
    </mc:Choice>
  </mc:AlternateContent>
  <xr:revisionPtr revIDLastSave="0" documentId="13_ncr:1_{791F6BA9-D72C-450C-BD66-5D8C88DD5DBC}" xr6:coauthVersionLast="41" xr6:coauthVersionMax="45" xr10:uidLastSave="{00000000-0000-0000-0000-000000000000}"/>
  <bookViews>
    <workbookView xWindow="-108" yWindow="-108" windowWidth="30936" windowHeight="16896" activeTab="3" xr2:uid="{D994EA22-39E0-4E65-BD13-2D09B029FB13}"/>
  </bookViews>
  <sheets>
    <sheet name="Totalbefolkning 2018" sheetId="1" r:id="rId1"/>
    <sheet name="Demografiska prognosdata" sheetId="2" r:id="rId2"/>
    <sheet name="Kommundata" sheetId="15" r:id="rId3"/>
    <sheet name="antal 80+ prognos" sheetId="20" r:id="rId4"/>
    <sheet name="andel 80+ prognos" sheetId="19" r:id="rId5"/>
    <sheet name="Jämförande demografi" sheetId="3" r:id="rId6"/>
    <sheet name="Försörjningskvoter" sheetId="4" r:id="rId7"/>
    <sheet name="Försörjningskvot tab." sheetId="14" r:id="rId8"/>
    <sheet name="Hemtjänst " sheetId="6" r:id="rId9"/>
    <sheet name="Särskilda boenden " sheetId="5" r:id="rId10"/>
    <sheet name="Kostnadsdata" sheetId="7" r:id="rId11"/>
    <sheet name="kostnad sär.bo." sheetId="16" r:id="rId12"/>
    <sheet name="kostnad hemtjänst" sheetId="17" r:id="rId13"/>
    <sheet name="Totalkostnad prognos" sheetId="18" r:id="rId14"/>
  </sheets>
  <definedNames>
    <definedName name="_xlnm._FilterDatabase" localSheetId="6" hidden="1">Försörjningskvoter!$H$51:$K$66</definedName>
    <definedName name="_xlnm._FilterDatabase" localSheetId="5" hidden="1">'Jämförande demografi'!$O$5:$P$21</definedName>
    <definedName name="_xlnm._FilterDatabase" localSheetId="10" hidden="1">Kostnadsdata!$G$113:$K$126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0" i="2" l="1"/>
  <c r="AI69" i="2"/>
  <c r="AB69" i="2"/>
  <c r="U69" i="2"/>
  <c r="N69" i="2"/>
  <c r="G47" i="2"/>
  <c r="N47" i="2"/>
  <c r="U47" i="2"/>
  <c r="AB47" i="2"/>
  <c r="AI47" i="2"/>
  <c r="AP25" i="2"/>
  <c r="AI25" i="2"/>
  <c r="AB25" i="2"/>
  <c r="N25" i="2"/>
  <c r="G25" i="2"/>
  <c r="E17" i="17"/>
  <c r="D17" i="17"/>
  <c r="E16" i="17"/>
  <c r="D16" i="17"/>
  <c r="E15" i="17"/>
  <c r="D15" i="17"/>
  <c r="E14" i="17"/>
  <c r="D14" i="17"/>
  <c r="E13" i="17"/>
  <c r="D13" i="17"/>
  <c r="E12" i="17"/>
  <c r="D12" i="17"/>
  <c r="E11" i="17"/>
  <c r="D11" i="17"/>
  <c r="E10" i="17"/>
  <c r="D10" i="17"/>
  <c r="E9" i="17"/>
  <c r="D9" i="17"/>
  <c r="E8" i="17"/>
  <c r="D8" i="17"/>
  <c r="E7" i="17"/>
  <c r="D7" i="17"/>
  <c r="E6" i="17"/>
  <c r="D6" i="17"/>
  <c r="E5" i="17"/>
  <c r="D5" i="17"/>
  <c r="E17" i="16"/>
  <c r="D17" i="16"/>
  <c r="E16" i="16"/>
  <c r="D16" i="16"/>
  <c r="E15" i="16"/>
  <c r="D15" i="16"/>
  <c r="E14" i="16"/>
  <c r="D14" i="16"/>
  <c r="E13" i="16"/>
  <c r="D13" i="16"/>
  <c r="E12" i="16"/>
  <c r="D12" i="16"/>
  <c r="E11" i="16"/>
  <c r="D11" i="16"/>
  <c r="E10" i="16"/>
  <c r="D10" i="16"/>
  <c r="E9" i="16"/>
  <c r="D9" i="16"/>
  <c r="E8" i="16"/>
  <c r="D8" i="16"/>
  <c r="E7" i="16"/>
  <c r="D7" i="16"/>
  <c r="E6" i="16"/>
  <c r="D6" i="16"/>
  <c r="E5" i="16"/>
  <c r="D5" i="16"/>
  <c r="J136" i="7"/>
  <c r="J137" i="7"/>
  <c r="J138" i="7"/>
  <c r="J139" i="7"/>
  <c r="J140" i="7"/>
  <c r="J141" i="7"/>
  <c r="J142" i="7"/>
  <c r="J143" i="7"/>
  <c r="J144" i="7"/>
  <c r="J145" i="7"/>
  <c r="J146" i="7"/>
  <c r="J147" i="7"/>
  <c r="J135" i="7"/>
  <c r="I135" i="7"/>
  <c r="H136" i="7"/>
  <c r="H137" i="7"/>
  <c r="H138" i="7"/>
  <c r="H139" i="7"/>
  <c r="H140" i="7"/>
  <c r="H141" i="7"/>
  <c r="H142" i="7"/>
  <c r="H143" i="7"/>
  <c r="H144" i="7"/>
  <c r="H145" i="7"/>
  <c r="H146" i="7"/>
  <c r="H147" i="7"/>
  <c r="H135" i="7"/>
  <c r="J115" i="7"/>
  <c r="J116" i="7"/>
  <c r="J117" i="7"/>
  <c r="J118" i="7"/>
  <c r="J119" i="7"/>
  <c r="J120" i="7"/>
  <c r="J121" i="7"/>
  <c r="J122" i="7"/>
  <c r="J123" i="7"/>
  <c r="J124" i="7"/>
  <c r="J125" i="7"/>
  <c r="J126" i="7"/>
  <c r="J114" i="7"/>
  <c r="J95" i="7"/>
  <c r="J96" i="7"/>
  <c r="J97" i="7"/>
  <c r="J98" i="7"/>
  <c r="J99" i="7"/>
  <c r="J100" i="7"/>
  <c r="J101" i="7"/>
  <c r="J102" i="7"/>
  <c r="J103" i="7"/>
  <c r="J104" i="7"/>
  <c r="J105" i="7"/>
  <c r="J106" i="7"/>
  <c r="J94" i="7"/>
  <c r="I137" i="7"/>
  <c r="I136" i="7"/>
  <c r="D20" i="14" l="1"/>
  <c r="D19" i="14"/>
  <c r="D18" i="14"/>
  <c r="D17" i="14"/>
  <c r="D15" i="14"/>
  <c r="D14" i="14"/>
  <c r="D13" i="14"/>
  <c r="D12" i="14"/>
  <c r="D11" i="14"/>
  <c r="D10" i="14"/>
  <c r="D9" i="14"/>
  <c r="D8" i="14"/>
  <c r="D7" i="14"/>
  <c r="D6" i="14"/>
  <c r="K136" i="7"/>
  <c r="K137" i="7"/>
  <c r="I138" i="7"/>
  <c r="I139" i="7"/>
  <c r="I140" i="7"/>
  <c r="I141" i="7"/>
  <c r="I142" i="7"/>
  <c r="I143" i="7"/>
  <c r="K143" i="7" s="1"/>
  <c r="I144" i="7"/>
  <c r="I145" i="7"/>
  <c r="I146" i="7"/>
  <c r="I147" i="7"/>
  <c r="K121" i="7"/>
  <c r="K124" i="7"/>
  <c r="K119" i="7"/>
  <c r="K126" i="7"/>
  <c r="K125" i="7"/>
  <c r="K122" i="7"/>
  <c r="K118" i="7"/>
  <c r="K123" i="7"/>
  <c r="K120" i="7"/>
  <c r="K114" i="7"/>
  <c r="K115" i="7"/>
  <c r="K117" i="7"/>
  <c r="K116" i="7"/>
  <c r="K101" i="7"/>
  <c r="K104" i="7"/>
  <c r="K99" i="7"/>
  <c r="K106" i="7"/>
  <c r="K105" i="7"/>
  <c r="K102" i="7"/>
  <c r="K98" i="7"/>
  <c r="K103" i="7"/>
  <c r="K100" i="7"/>
  <c r="K94" i="7"/>
  <c r="K95" i="7"/>
  <c r="K97" i="7"/>
  <c r="K96" i="7"/>
  <c r="AJ79" i="7"/>
  <c r="AJ78" i="7"/>
  <c r="AJ77" i="7"/>
  <c r="AJ75" i="7"/>
  <c r="AJ74" i="7"/>
  <c r="AJ73" i="7"/>
  <c r="AJ72" i="7"/>
  <c r="AJ70" i="7"/>
  <c r="AJ69" i="7"/>
  <c r="AJ68" i="7"/>
  <c r="AJ67" i="7"/>
  <c r="AJ66" i="7"/>
  <c r="AJ65" i="7"/>
  <c r="Q79" i="7"/>
  <c r="Q78" i="7"/>
  <c r="Q77" i="7"/>
  <c r="Q76" i="7"/>
  <c r="Q75" i="7"/>
  <c r="Q74" i="7"/>
  <c r="Q73" i="7"/>
  <c r="Q72" i="7"/>
  <c r="Q70" i="7"/>
  <c r="Q69" i="7"/>
  <c r="Q68" i="7"/>
  <c r="Q67" i="7"/>
  <c r="Q66" i="7"/>
  <c r="Q65" i="7"/>
  <c r="AO34" i="7"/>
  <c r="AK42" i="7"/>
  <c r="AK41" i="7"/>
  <c r="P42" i="7"/>
  <c r="P41" i="7"/>
  <c r="P40" i="7"/>
  <c r="P39" i="7"/>
  <c r="AO39" i="7" s="1"/>
  <c r="P38" i="7"/>
  <c r="AO38" i="7" s="1"/>
  <c r="P37" i="7"/>
  <c r="P36" i="7"/>
  <c r="P35" i="7"/>
  <c r="P33" i="7"/>
  <c r="P32" i="7"/>
  <c r="P31" i="7"/>
  <c r="P30" i="7"/>
  <c r="P29" i="7"/>
  <c r="P28" i="7"/>
  <c r="K53" i="4"/>
  <c r="K54" i="4"/>
  <c r="K55" i="4"/>
  <c r="K56" i="4"/>
  <c r="K57" i="4"/>
  <c r="K58" i="4"/>
  <c r="K59" i="4"/>
  <c r="K60" i="4"/>
  <c r="K61" i="4"/>
  <c r="K63" i="4"/>
  <c r="K64" i="4"/>
  <c r="K65" i="4"/>
  <c r="K66" i="4"/>
  <c r="K52" i="4"/>
  <c r="AS10" i="2"/>
  <c r="AS11" i="2"/>
  <c r="AS12" i="2"/>
  <c r="AS13" i="2"/>
  <c r="AS14" i="2"/>
  <c r="AS15" i="2"/>
  <c r="AS16" i="2"/>
  <c r="AS17" i="2"/>
  <c r="AS18" i="2"/>
  <c r="AS9" i="2"/>
  <c r="J75" i="2"/>
  <c r="J76" i="2"/>
  <c r="J77" i="2"/>
  <c r="J78" i="2"/>
  <c r="J79" i="2"/>
  <c r="J80" i="2"/>
  <c r="J81" i="2"/>
  <c r="J82" i="2"/>
  <c r="J83" i="2"/>
  <c r="J74" i="2"/>
  <c r="F88" i="2"/>
  <c r="G88" i="2"/>
  <c r="H88" i="2"/>
  <c r="I88" i="2"/>
  <c r="F87" i="2"/>
  <c r="G87" i="2"/>
  <c r="H87" i="2"/>
  <c r="I87" i="2"/>
  <c r="E88" i="2"/>
  <c r="E87" i="2"/>
  <c r="I85" i="2"/>
  <c r="H85" i="2"/>
  <c r="G85" i="2"/>
  <c r="F85" i="2"/>
  <c r="E85" i="2"/>
  <c r="I84" i="2"/>
  <c r="H84" i="2"/>
  <c r="G84" i="2"/>
  <c r="F84" i="2"/>
  <c r="E84" i="2"/>
  <c r="K144" i="7" l="1"/>
  <c r="K135" i="7"/>
  <c r="K138" i="7"/>
  <c r="K139" i="7"/>
  <c r="K140" i="7"/>
  <c r="K141" i="7"/>
  <c r="K142" i="7"/>
  <c r="K146" i="7"/>
  <c r="K147" i="7"/>
  <c r="K145" i="7"/>
  <c r="AO41" i="7"/>
  <c r="AO42" i="7"/>
  <c r="J27" i="1" l="1"/>
  <c r="T44" i="2"/>
  <c r="U44" i="2"/>
  <c r="V44" i="2"/>
  <c r="W44" i="2"/>
  <c r="T67" i="2"/>
  <c r="U67" i="2"/>
  <c r="V67" i="2"/>
  <c r="W67" i="2"/>
  <c r="S67" i="2"/>
  <c r="T66" i="2"/>
  <c r="U66" i="2"/>
  <c r="V66" i="2"/>
  <c r="W66" i="2"/>
  <c r="S66" i="2"/>
  <c r="M67" i="2"/>
  <c r="N67" i="2"/>
  <c r="O67" i="2"/>
  <c r="P67" i="2"/>
  <c r="L67" i="2"/>
  <c r="M66" i="2"/>
  <c r="N66" i="2"/>
  <c r="O66" i="2"/>
  <c r="P66" i="2"/>
  <c r="L66" i="2"/>
  <c r="F44" i="2"/>
  <c r="G44" i="2"/>
  <c r="H44" i="2"/>
  <c r="I44" i="2"/>
  <c r="F45" i="2"/>
  <c r="G45" i="2"/>
  <c r="H45" i="2"/>
  <c r="I45" i="2"/>
  <c r="E45" i="2"/>
  <c r="E44" i="2"/>
  <c r="M45" i="2"/>
  <c r="N45" i="2"/>
  <c r="O45" i="2"/>
  <c r="P45" i="2"/>
  <c r="L45" i="2"/>
  <c r="M44" i="2"/>
  <c r="N44" i="2"/>
  <c r="O44" i="2"/>
  <c r="P44" i="2"/>
  <c r="L44" i="2"/>
  <c r="T45" i="2"/>
  <c r="U45" i="2"/>
  <c r="V45" i="2"/>
  <c r="W45" i="2"/>
  <c r="S45" i="2"/>
  <c r="S44" i="2"/>
  <c r="Z45" i="2"/>
  <c r="AA45" i="2"/>
  <c r="AB45" i="2"/>
  <c r="AC45" i="2"/>
  <c r="AD45" i="2"/>
  <c r="AA44" i="2"/>
  <c r="AB44" i="2"/>
  <c r="AC44" i="2"/>
  <c r="AD44" i="2"/>
  <c r="Z44" i="2"/>
  <c r="AD42" i="2"/>
  <c r="AD41" i="2"/>
  <c r="AH45" i="2"/>
  <c r="AI45" i="2"/>
  <c r="AJ45" i="2"/>
  <c r="AK45" i="2"/>
  <c r="AG45" i="2"/>
  <c r="AH44" i="2"/>
  <c r="AI44" i="2"/>
  <c r="AJ44" i="2"/>
  <c r="AK44" i="2"/>
  <c r="AG44" i="2"/>
  <c r="AG42" i="2"/>
  <c r="AK42" i="2"/>
  <c r="AN20" i="2"/>
  <c r="AN22" i="2"/>
  <c r="AG22" i="2"/>
  <c r="AK20" i="2"/>
  <c r="AG20" i="2"/>
  <c r="AC64" i="2"/>
  <c r="AB64" i="2"/>
  <c r="AA64" i="2"/>
  <c r="Z64" i="2"/>
  <c r="AC63" i="2"/>
  <c r="AB63" i="2"/>
  <c r="AA63" i="2"/>
  <c r="Z63" i="2"/>
  <c r="W64" i="2"/>
  <c r="V64" i="2"/>
  <c r="U64" i="2"/>
  <c r="T64" i="2"/>
  <c r="S64" i="2"/>
  <c r="W63" i="2"/>
  <c r="V63" i="2"/>
  <c r="U63" i="2"/>
  <c r="T63" i="2"/>
  <c r="S63" i="2"/>
  <c r="P64" i="2"/>
  <c r="O64" i="2"/>
  <c r="N64" i="2"/>
  <c r="M64" i="2"/>
  <c r="L64" i="2"/>
  <c r="P63" i="2"/>
  <c r="O63" i="2"/>
  <c r="N63" i="2"/>
  <c r="M63" i="2"/>
  <c r="L63" i="2"/>
  <c r="AJ42" i="2"/>
  <c r="AI42" i="2"/>
  <c r="AH42" i="2"/>
  <c r="AK41" i="2"/>
  <c r="AJ41" i="2"/>
  <c r="AI41" i="2"/>
  <c r="AH41" i="2"/>
  <c r="AG41" i="2"/>
  <c r="AC42" i="2"/>
  <c r="AB42" i="2"/>
  <c r="AA42" i="2"/>
  <c r="Z42" i="2"/>
  <c r="AC41" i="2"/>
  <c r="AB41" i="2"/>
  <c r="AA41" i="2"/>
  <c r="Z41" i="2"/>
  <c r="W42" i="2"/>
  <c r="V42" i="2"/>
  <c r="U42" i="2"/>
  <c r="T42" i="2"/>
  <c r="S42" i="2"/>
  <c r="W41" i="2"/>
  <c r="V41" i="2"/>
  <c r="U41" i="2"/>
  <c r="T41" i="2"/>
  <c r="S41" i="2"/>
  <c r="P42" i="2"/>
  <c r="O42" i="2"/>
  <c r="N42" i="2"/>
  <c r="M42" i="2"/>
  <c r="L42" i="2"/>
  <c r="P41" i="2"/>
  <c r="O41" i="2"/>
  <c r="N41" i="2"/>
  <c r="M41" i="2"/>
  <c r="L41" i="2"/>
  <c r="I42" i="2"/>
  <c r="H42" i="2"/>
  <c r="G42" i="2"/>
  <c r="F42" i="2"/>
  <c r="E42" i="2"/>
  <c r="I41" i="2"/>
  <c r="H41" i="2"/>
  <c r="G41" i="2"/>
  <c r="F41" i="2"/>
  <c r="E41" i="2"/>
  <c r="AO23" i="2" l="1"/>
  <c r="AP23" i="2"/>
  <c r="AQ23" i="2"/>
  <c r="AR23" i="2"/>
  <c r="AN23" i="2"/>
  <c r="AO22" i="2"/>
  <c r="AP22" i="2"/>
  <c r="AQ22" i="2"/>
  <c r="AR22" i="2"/>
  <c r="AR20" i="2"/>
  <c r="AQ20" i="2"/>
  <c r="AP20" i="2"/>
  <c r="AO20" i="2"/>
  <c r="AR19" i="2"/>
  <c r="AQ19" i="2"/>
  <c r="AP19" i="2"/>
  <c r="AO19" i="2"/>
  <c r="AN19" i="2"/>
  <c r="AH23" i="2"/>
  <c r="AI23" i="2"/>
  <c r="AJ23" i="2"/>
  <c r="AK23" i="2"/>
  <c r="AG23" i="2"/>
  <c r="AH22" i="2"/>
  <c r="AI22" i="2"/>
  <c r="AJ22" i="2"/>
  <c r="AK22" i="2"/>
  <c r="AJ20" i="2"/>
  <c r="AI20" i="2"/>
  <c r="AH20" i="2"/>
  <c r="AK19" i="2"/>
  <c r="AJ19" i="2"/>
  <c r="AI19" i="2"/>
  <c r="AH19" i="2"/>
  <c r="AG19" i="2"/>
  <c r="AA23" i="2"/>
  <c r="AB23" i="2"/>
  <c r="AC23" i="2"/>
  <c r="AD23" i="2"/>
  <c r="Z23" i="2"/>
  <c r="AA22" i="2"/>
  <c r="AB22" i="2"/>
  <c r="AC22" i="2"/>
  <c r="AD22" i="2"/>
  <c r="Z22" i="2"/>
  <c r="AD20" i="2"/>
  <c r="AC20" i="2"/>
  <c r="AB20" i="2"/>
  <c r="AA20" i="2"/>
  <c r="Z20" i="2"/>
  <c r="AD19" i="2"/>
  <c r="AC19" i="2"/>
  <c r="AB19" i="2"/>
  <c r="AA19" i="2"/>
  <c r="Z19" i="2"/>
  <c r="V20" i="2"/>
  <c r="U20" i="2"/>
  <c r="T20" i="2"/>
  <c r="S20" i="2"/>
  <c r="V19" i="2"/>
  <c r="U19" i="2"/>
  <c r="T19" i="2"/>
  <c r="S19" i="2"/>
  <c r="X62" i="2"/>
  <c r="X61" i="2"/>
  <c r="X60" i="2"/>
  <c r="X59" i="2"/>
  <c r="X58" i="2"/>
  <c r="X57" i="2"/>
  <c r="X56" i="2"/>
  <c r="X55" i="2"/>
  <c r="X54" i="2"/>
  <c r="X53" i="2"/>
  <c r="Q62" i="2"/>
  <c r="Q61" i="2"/>
  <c r="Q60" i="2"/>
  <c r="Q59" i="2"/>
  <c r="Q58" i="2"/>
  <c r="Q57" i="2"/>
  <c r="Q56" i="2"/>
  <c r="Q55" i="2"/>
  <c r="Q54" i="2"/>
  <c r="Q53" i="2"/>
  <c r="J58" i="2"/>
  <c r="J57" i="2"/>
  <c r="J56" i="2"/>
  <c r="J55" i="2"/>
  <c r="J54" i="2"/>
  <c r="J53" i="2"/>
  <c r="AL40" i="2"/>
  <c r="AL39" i="2"/>
  <c r="AL38" i="2"/>
  <c r="AL37" i="2"/>
  <c r="AL36" i="2"/>
  <c r="AL35" i="2"/>
  <c r="AL34" i="2"/>
  <c r="AL33" i="2"/>
  <c r="AL32" i="2"/>
  <c r="AL31" i="2"/>
  <c r="AL18" i="2"/>
  <c r="AL17" i="2"/>
  <c r="AL16" i="2"/>
  <c r="AL15" i="2"/>
  <c r="AL14" i="2"/>
  <c r="AL13" i="2"/>
  <c r="AL12" i="2"/>
  <c r="AL11" i="2"/>
  <c r="AL10" i="2"/>
  <c r="AL9" i="2"/>
  <c r="AE40" i="2"/>
  <c r="AE39" i="2"/>
  <c r="AE38" i="2"/>
  <c r="AE37" i="2"/>
  <c r="AE36" i="2"/>
  <c r="AE35" i="2"/>
  <c r="AE34" i="2"/>
  <c r="AE33" i="2"/>
  <c r="AE32" i="2"/>
  <c r="AE31" i="2"/>
  <c r="AE18" i="2"/>
  <c r="AE17" i="2"/>
  <c r="AE16" i="2"/>
  <c r="AE15" i="2"/>
  <c r="AE14" i="2"/>
  <c r="AE13" i="2"/>
  <c r="AE12" i="2"/>
  <c r="AE11" i="2"/>
  <c r="AE10" i="2"/>
  <c r="AE9" i="2"/>
  <c r="X40" i="2"/>
  <c r="X39" i="2"/>
  <c r="X38" i="2"/>
  <c r="X37" i="2"/>
  <c r="X36" i="2"/>
  <c r="X35" i="2"/>
  <c r="X34" i="2"/>
  <c r="X33" i="2"/>
  <c r="X32" i="2"/>
  <c r="X31" i="2"/>
  <c r="Q40" i="2"/>
  <c r="Q39" i="2"/>
  <c r="Q38" i="2"/>
  <c r="Q37" i="2"/>
  <c r="Q36" i="2"/>
  <c r="Q35" i="2"/>
  <c r="Q34" i="2"/>
  <c r="Q33" i="2"/>
  <c r="Q32" i="2"/>
  <c r="Q31" i="2"/>
  <c r="J40" i="2"/>
  <c r="J39" i="2"/>
  <c r="J38" i="2"/>
  <c r="J37" i="2"/>
  <c r="J36" i="2"/>
  <c r="J35" i="2"/>
  <c r="J34" i="2"/>
  <c r="J33" i="2"/>
  <c r="J32" i="2"/>
  <c r="J31" i="2"/>
  <c r="M23" i="2"/>
  <c r="N23" i="2"/>
  <c r="O23" i="2"/>
  <c r="P23" i="2"/>
  <c r="L23" i="2"/>
  <c r="M22" i="2"/>
  <c r="N22" i="2"/>
  <c r="O22" i="2"/>
  <c r="P22" i="2"/>
  <c r="L22" i="2"/>
  <c r="P20" i="2"/>
  <c r="O20" i="2"/>
  <c r="N20" i="2"/>
  <c r="M20" i="2"/>
  <c r="L20" i="2"/>
  <c r="Q9" i="2"/>
  <c r="Q18" i="2"/>
  <c r="Q17" i="2"/>
  <c r="Q16" i="2"/>
  <c r="Q15" i="2"/>
  <c r="Q14" i="2"/>
  <c r="Q13" i="2"/>
  <c r="Q12" i="2"/>
  <c r="Q11" i="2"/>
  <c r="Q10" i="2"/>
  <c r="F20" i="2"/>
  <c r="G20" i="2"/>
  <c r="H20" i="2"/>
  <c r="E20" i="2"/>
  <c r="AM79" i="7" l="1"/>
  <c r="AM78" i="7"/>
  <c r="AM77" i="7"/>
  <c r="AM75" i="7"/>
  <c r="AM74" i="7"/>
  <c r="AM73" i="7"/>
  <c r="AM72" i="7"/>
  <c r="AM70" i="7"/>
  <c r="AM69" i="7"/>
  <c r="AM68" i="7"/>
  <c r="AM67" i="7"/>
  <c r="AM66" i="7"/>
  <c r="AM65" i="7"/>
  <c r="Z79" i="7"/>
  <c r="Z78" i="7"/>
  <c r="Z77" i="7"/>
  <c r="Z76" i="7"/>
  <c r="Z75" i="7"/>
  <c r="Z74" i="7"/>
  <c r="Z73" i="7"/>
  <c r="Z72" i="7"/>
  <c r="Z70" i="7"/>
  <c r="Z69" i="7"/>
  <c r="Z68" i="7"/>
  <c r="Z67" i="7"/>
  <c r="Z66" i="7"/>
  <c r="Z65" i="7"/>
  <c r="T47" i="6" l="1"/>
  <c r="T46" i="6"/>
  <c r="T43" i="6"/>
  <c r="W43" i="6"/>
  <c r="L43" i="6"/>
  <c r="AB55" i="5" l="1"/>
  <c r="AB54" i="5"/>
  <c r="AB53" i="5"/>
  <c r="AB50" i="5"/>
  <c r="T55" i="5"/>
  <c r="T50" i="5"/>
  <c r="W50" i="5"/>
  <c r="T54" i="5"/>
  <c r="T53" i="5"/>
  <c r="AD53" i="2" l="1"/>
  <c r="AD54" i="2"/>
  <c r="AE54" i="2" s="1"/>
  <c r="AD55" i="2"/>
  <c r="AE55" i="2" s="1"/>
  <c r="AD56" i="2"/>
  <c r="AE56" i="2" s="1"/>
  <c r="AD57" i="2"/>
  <c r="AE57" i="2" s="1"/>
  <c r="AD58" i="2"/>
  <c r="AE58" i="2" s="1"/>
  <c r="AD59" i="2"/>
  <c r="AE59" i="2" s="1"/>
  <c r="AD60" i="2"/>
  <c r="AE60" i="2" s="1"/>
  <c r="AD61" i="2"/>
  <c r="AE61" i="2" s="1"/>
  <c r="AD62" i="2"/>
  <c r="AA67" i="2" l="1"/>
  <c r="Z67" i="2"/>
  <c r="AB67" i="2"/>
  <c r="AC67" i="2"/>
  <c r="AD67" i="2"/>
  <c r="AD64" i="2"/>
  <c r="AD63" i="2"/>
  <c r="AE53" i="2"/>
  <c r="AA66" i="2"/>
  <c r="Z66" i="2"/>
  <c r="AB66" i="2"/>
  <c r="AC66" i="2"/>
  <c r="AD66" i="2"/>
  <c r="AE62" i="2"/>
  <c r="AF43" i="7"/>
  <c r="AF40" i="7"/>
  <c r="AK40" i="7" s="1"/>
  <c r="AO40" i="7" s="1"/>
  <c r="AF37" i="7"/>
  <c r="AK37" i="7" s="1"/>
  <c r="AO37" i="7" s="1"/>
  <c r="AF36" i="7"/>
  <c r="AK36" i="7" s="1"/>
  <c r="AO36" i="7" s="1"/>
  <c r="AF35" i="7"/>
  <c r="AK35" i="7" s="1"/>
  <c r="AO35" i="7" s="1"/>
  <c r="AF34" i="7"/>
  <c r="AF33" i="7"/>
  <c r="AK33" i="7" s="1"/>
  <c r="AO33" i="7" s="1"/>
  <c r="AF32" i="7"/>
  <c r="AK32" i="7" s="1"/>
  <c r="AO32" i="7" s="1"/>
  <c r="AF31" i="7"/>
  <c r="AK31" i="7" s="1"/>
  <c r="AO31" i="7" s="1"/>
  <c r="AF30" i="7"/>
  <c r="AK30" i="7" s="1"/>
  <c r="AO30" i="7" s="1"/>
  <c r="AF29" i="7"/>
  <c r="AK29" i="7" s="1"/>
  <c r="AO29" i="7" s="1"/>
  <c r="AF28" i="7"/>
  <c r="AK28" i="7" s="1"/>
  <c r="AO28" i="7" s="1"/>
  <c r="AA43" i="7"/>
  <c r="AA42" i="7"/>
  <c r="AA41" i="7"/>
  <c r="AA40" i="7"/>
  <c r="AA39" i="7"/>
  <c r="AA38" i="7"/>
  <c r="AA37" i="7"/>
  <c r="AA36" i="7"/>
  <c r="AA35" i="7"/>
  <c r="AA33" i="7"/>
  <c r="AA32" i="7"/>
  <c r="AA31" i="7"/>
  <c r="AA30" i="7"/>
  <c r="AA29" i="7"/>
  <c r="AA28" i="7"/>
  <c r="T48" i="6" l="1"/>
  <c r="T45" i="6"/>
  <c r="T42" i="6"/>
  <c r="T41" i="6"/>
  <c r="T40" i="6"/>
  <c r="T39" i="6"/>
  <c r="T38" i="6"/>
  <c r="T37" i="6"/>
  <c r="T36" i="6"/>
  <c r="T35" i="6"/>
  <c r="T34" i="6"/>
  <c r="T33" i="6"/>
  <c r="F98" i="6" l="1"/>
  <c r="N99" i="6"/>
  <c r="L48" i="6"/>
  <c r="W48" i="6" s="1"/>
  <c r="L45" i="6"/>
  <c r="W45" i="6" s="1"/>
  <c r="L42" i="6"/>
  <c r="W42" i="6" s="1"/>
  <c r="L41" i="6"/>
  <c r="W41" i="6" s="1"/>
  <c r="L40" i="6"/>
  <c r="W40" i="6" s="1"/>
  <c r="L39" i="6"/>
  <c r="W39" i="6" s="1"/>
  <c r="L38" i="6"/>
  <c r="W38" i="6" s="1"/>
  <c r="L37" i="6"/>
  <c r="W37" i="6" s="1"/>
  <c r="L36" i="6"/>
  <c r="W36" i="6" s="1"/>
  <c r="L35" i="6"/>
  <c r="W35" i="6" s="1"/>
  <c r="L34" i="6"/>
  <c r="W34" i="6" s="1"/>
  <c r="Z34" i="6" s="1"/>
  <c r="L33" i="6"/>
  <c r="H80" i="6"/>
  <c r="H81" i="6"/>
  <c r="H82" i="6"/>
  <c r="H83" i="6"/>
  <c r="H84" i="6"/>
  <c r="H85" i="6"/>
  <c r="H86" i="6"/>
  <c r="H87" i="6"/>
  <c r="H88" i="6"/>
  <c r="H89" i="6"/>
  <c r="H91" i="6"/>
  <c r="H92" i="6"/>
  <c r="H95" i="6"/>
  <c r="W33" i="6" l="1"/>
  <c r="AB52" i="5"/>
  <c r="AB49" i="5"/>
  <c r="AB48" i="5"/>
  <c r="AB47" i="5"/>
  <c r="AB46" i="5"/>
  <c r="AB45" i="5"/>
  <c r="AB44" i="5"/>
  <c r="AB43" i="5"/>
  <c r="AB42" i="5"/>
  <c r="AB41" i="5"/>
  <c r="AB40" i="5"/>
  <c r="W55" i="5"/>
  <c r="W52" i="5"/>
  <c r="W49" i="5"/>
  <c r="W48" i="5"/>
  <c r="W47" i="5"/>
  <c r="W46" i="5"/>
  <c r="W45" i="5"/>
  <c r="W44" i="5"/>
  <c r="W43" i="5"/>
  <c r="W42" i="5"/>
  <c r="W41" i="5"/>
  <c r="W40" i="5"/>
  <c r="T52" i="5" l="1"/>
  <c r="L55" i="5"/>
  <c r="L54" i="5"/>
  <c r="L53" i="5"/>
  <c r="L52" i="5"/>
  <c r="L50" i="5"/>
  <c r="L49" i="5"/>
  <c r="L48" i="5"/>
  <c r="L47" i="5"/>
  <c r="L46" i="5"/>
  <c r="L45" i="5"/>
  <c r="L44" i="5"/>
  <c r="L43" i="5"/>
  <c r="L42" i="5"/>
  <c r="L41" i="5"/>
  <c r="L40" i="5"/>
  <c r="W9" i="2" l="1"/>
  <c r="W10" i="2"/>
  <c r="X10" i="2" s="1"/>
  <c r="W11" i="2"/>
  <c r="X11" i="2" s="1"/>
  <c r="W12" i="2"/>
  <c r="X12" i="2" s="1"/>
  <c r="W13" i="2"/>
  <c r="X13" i="2" s="1"/>
  <c r="W14" i="2"/>
  <c r="X14" i="2" s="1"/>
  <c r="W15" i="2"/>
  <c r="X15" i="2" s="1"/>
  <c r="W16" i="2"/>
  <c r="X16" i="2" s="1"/>
  <c r="W17" i="2"/>
  <c r="X17" i="2" s="1"/>
  <c r="W18" i="2"/>
  <c r="T23" i="2" l="1"/>
  <c r="S23" i="2"/>
  <c r="W23" i="2"/>
  <c r="W19" i="2"/>
  <c r="U23" i="2"/>
  <c r="V23" i="2"/>
  <c r="W20" i="2"/>
  <c r="X18" i="2"/>
  <c r="W22" i="2"/>
  <c r="X9" i="2"/>
  <c r="T22" i="2"/>
  <c r="S22" i="2"/>
  <c r="V22" i="2"/>
  <c r="U22" i="2"/>
  <c r="P19" i="2"/>
  <c r="O19" i="2"/>
  <c r="N19" i="2"/>
  <c r="M19" i="2"/>
  <c r="L19" i="2"/>
  <c r="H19" i="2" l="1"/>
  <c r="G19" i="2"/>
  <c r="F19" i="2"/>
  <c r="E19" i="2"/>
  <c r="I9" i="2"/>
  <c r="I22" i="2" l="1"/>
  <c r="J9" i="2"/>
  <c r="F22" i="2"/>
  <c r="E22" i="2"/>
  <c r="H22" i="2"/>
  <c r="G22" i="2"/>
  <c r="I10" i="2"/>
  <c r="J10" i="2" s="1"/>
  <c r="I11" i="2"/>
  <c r="J11" i="2" s="1"/>
  <c r="I12" i="2"/>
  <c r="J12" i="2" s="1"/>
  <c r="I13" i="2"/>
  <c r="J13" i="2" s="1"/>
  <c r="I14" i="2"/>
  <c r="J14" i="2" s="1"/>
  <c r="I15" i="2"/>
  <c r="J15" i="2" s="1"/>
  <c r="I16" i="2"/>
  <c r="J16" i="2" s="1"/>
  <c r="I17" i="2"/>
  <c r="J17" i="2" s="1"/>
  <c r="I18" i="2"/>
  <c r="I19" i="2" l="1"/>
  <c r="F23" i="2"/>
  <c r="E23" i="2"/>
  <c r="J18" i="2"/>
  <c r="G23" i="2"/>
  <c r="I20" i="2"/>
  <c r="H23" i="2"/>
  <c r="I23" i="2"/>
  <c r="J25" i="1"/>
</calcChain>
</file>

<file path=xl/sharedStrings.xml><?xml version="1.0" encoding="utf-8"?>
<sst xmlns="http://schemas.openxmlformats.org/spreadsheetml/2006/main" count="1263" uniqueCount="224">
  <si>
    <t>Svenska kommuner med &gt; 100 000 invånare</t>
  </si>
  <si>
    <t>Kommun</t>
  </si>
  <si>
    <t>Totalbefolkning 31 december 2018</t>
  </si>
  <si>
    <t>Stockholm</t>
  </si>
  <si>
    <t>Göteborg</t>
  </si>
  <si>
    <t>Malmö</t>
  </si>
  <si>
    <t xml:space="preserve">Uppsala </t>
  </si>
  <si>
    <t>Linköping</t>
  </si>
  <si>
    <t>Huddinge</t>
  </si>
  <si>
    <t>Nacka</t>
  </si>
  <si>
    <t>Eskilstuna</t>
  </si>
  <si>
    <t>Västerås</t>
  </si>
  <si>
    <t>Norrköping</t>
  </si>
  <si>
    <t>Jönköping</t>
  </si>
  <si>
    <t>Helsingborg</t>
  </si>
  <si>
    <t>Lund</t>
  </si>
  <si>
    <t>Halmstad</t>
  </si>
  <si>
    <t>Borås</t>
  </si>
  <si>
    <t>Örebro</t>
  </si>
  <si>
    <t>Gävle</t>
  </si>
  <si>
    <t>Umeå</t>
  </si>
  <si>
    <t>Totalsumma</t>
  </si>
  <si>
    <t xml:space="preserve">Andel av riket: </t>
  </si>
  <si>
    <t>Källa: SCB</t>
  </si>
  <si>
    <t>0-19 år</t>
  </si>
  <si>
    <t>20-64 år</t>
  </si>
  <si>
    <t>65-79 år</t>
  </si>
  <si>
    <t>80+</t>
  </si>
  <si>
    <t>2019(p)</t>
  </si>
  <si>
    <t>2020(p)</t>
  </si>
  <si>
    <t>2021(p)</t>
  </si>
  <si>
    <t>2022(p)</t>
  </si>
  <si>
    <t>2023(p)</t>
  </si>
  <si>
    <t>2024(p)</t>
  </si>
  <si>
    <t>2025(p)</t>
  </si>
  <si>
    <t>2026(p)</t>
  </si>
  <si>
    <t>2027(p)</t>
  </si>
  <si>
    <t>Prognos total ökning 2019-27</t>
  </si>
  <si>
    <t>Prognos procentuell ökning 2019-27</t>
  </si>
  <si>
    <t>Andel av totalbefolkning 2018</t>
  </si>
  <si>
    <t>Prognos 2027</t>
  </si>
  <si>
    <t>Uppsala</t>
  </si>
  <si>
    <t xml:space="preserve">Västerås </t>
  </si>
  <si>
    <t>Prognoser befolkningsutveckling 2019-2027. 2018 = faktiskt utfall.</t>
  </si>
  <si>
    <t>Försörjningskvot 2018</t>
  </si>
  <si>
    <t>Antal i åldrar 65-79</t>
  </si>
  <si>
    <t>Andel</t>
  </si>
  <si>
    <t>Antal i åldersklass 80+</t>
  </si>
  <si>
    <t>Antal i åldersklass 65+</t>
  </si>
  <si>
    <t xml:space="preserve">Källor: </t>
  </si>
  <si>
    <t xml:space="preserve">För statistik över antal boende är källan socialstyrelsens databas. </t>
  </si>
  <si>
    <t xml:space="preserve">Andelar har tagits fram genom att relatera antalet boende till tidigare redovisade demografiska data.  </t>
  </si>
  <si>
    <t>Antal personer som har beslut om hemtjänst i ordinärt boende december 2018</t>
  </si>
  <si>
    <t xml:space="preserve">Kostnad per brukare i hemtjänst respektive särskilda boenden 2018, tusen kronor. </t>
  </si>
  <si>
    <t>Kostnad per brukare hemtjänst</t>
  </si>
  <si>
    <t xml:space="preserve">Kostnad per brukare särskilt boende </t>
  </si>
  <si>
    <t>Data saknas</t>
  </si>
  <si>
    <t xml:space="preserve">För Borås saknas prognosdata som skulle behövas för att </t>
  </si>
  <si>
    <t xml:space="preserve">göra beräkningar fram till 2027. </t>
  </si>
  <si>
    <t>Prognos ökning av totalbefolkningen 2019-2027</t>
  </si>
  <si>
    <t xml:space="preserve">Kommentar: </t>
  </si>
  <si>
    <t>Prognos procentuell ökning av totalbefolkningen 2019-2027</t>
  </si>
  <si>
    <t>Prognosdata riket 2019-2027. 2018= verkligt utfall</t>
  </si>
  <si>
    <t>Prognos total ökning 2019-2027</t>
  </si>
  <si>
    <t>Prognos procentuell ökning 2019-2027</t>
  </si>
  <si>
    <t>Andel av åldersklass 2018</t>
  </si>
  <si>
    <t>Riksgenomsnitt</t>
  </si>
  <si>
    <t>Prognos total ökning 65-79 år</t>
  </si>
  <si>
    <t>65-79</t>
  </si>
  <si>
    <t>65+</t>
  </si>
  <si>
    <t xml:space="preserve">Helsingborg prognostiseras relativt stor ökning av antalet invånare i denna åldersklass. I Jönköping prognostiseras antalet minska. </t>
  </si>
  <si>
    <t>Prognos total ökning 80 +</t>
  </si>
  <si>
    <t>Kommentar:</t>
  </si>
  <si>
    <t>Riket</t>
  </si>
  <si>
    <t>Prognos 65+ andel av totalbefolkning 2027</t>
  </si>
  <si>
    <t>Prognos 65-79 år som andel av totalbefolkningen 2027</t>
  </si>
  <si>
    <t xml:space="preserve">Riksgenomsnitt </t>
  </si>
  <si>
    <t xml:space="preserve">Kommentar: För denna indikator är rangordningen snarlik den för åldersklassen 65+. Även här prognostiseras samtliga undersökta lägre andel än riksgenomsnittet.  </t>
  </si>
  <si>
    <t>Prognos 80+ som andel av totalbefolkningen 2027</t>
  </si>
  <si>
    <t xml:space="preserve">Prognostiserad försörjningskvot 2027 </t>
  </si>
  <si>
    <t xml:space="preserve">Kommentarer: </t>
  </si>
  <si>
    <t>Prognostiserat antal boenden i särskilda boenden år 2027 utifrån antagande om konstant andel</t>
  </si>
  <si>
    <t>Antal 2018</t>
  </si>
  <si>
    <t>Antal i åldersklass 80+ (p)</t>
  </si>
  <si>
    <t>Antal i åldrar 65-79 (p)</t>
  </si>
  <si>
    <t>Antal i åldersklass 65+ (p)</t>
  </si>
  <si>
    <t>Ökning 2019-2027 (p)</t>
  </si>
  <si>
    <t>Ökning 2019-2027(p)</t>
  </si>
  <si>
    <t>Antal permanenta boende i särskilda boenden december 2018 och andel av respektive åldersklass</t>
  </si>
  <si>
    <t xml:space="preserve">Vi har gjort antagandet att de andelar som gällde för 2018 förblir desamma 2027. Därefter har vi tagit fram prognostiserade demografidata och med ledning av dessa ingångsvärden beräknat hur många invånare som därmed skulle bo i särskilda boenden 2027. </t>
  </si>
  <si>
    <t xml:space="preserve">Studeras åldersgrupp 80+ framgår att samtliga kommuner prognostiseras ökat antal. I riket prognostiseras ökningen till 25 247. I Göteborg blir ökningen 1004. I relation till totalbefolkningen prognostiseras relativt stor ökning för Uppsala.     </t>
  </si>
  <si>
    <t xml:space="preserve">Andel av åldersklass 65+ i boende drivna i enskild regi </t>
  </si>
  <si>
    <t>Uppgift saknas</t>
  </si>
  <si>
    <t xml:space="preserve">Varav ökning i boende drivna i enskild regi </t>
  </si>
  <si>
    <t xml:space="preserve">Redovisade andelar avser andelar av totalt antal invånare i respektive åldersgrupp.  </t>
  </si>
  <si>
    <t xml:space="preserve">Studeras dessa andelar framgår mytcket stor spännvid. Några kommuner uppvisar andelar som ligger signifikant över riksgenomsnitt och omvänt.  </t>
  </si>
  <si>
    <t xml:space="preserve">Västerås har högst andel i samtliga fall. Uppsala och Örebro har överlag låga andelar.  </t>
  </si>
  <si>
    <t>Prognostiserat antal personer med hemtjänst i ordinärt boende 2027 med antagande om 2018-års andelar</t>
  </si>
  <si>
    <t>Antal i åldrar 65-79 år (p)</t>
  </si>
  <si>
    <t>Ökning 2019-2027</t>
  </si>
  <si>
    <t>Antal i åldrar 80+ (p)</t>
  </si>
  <si>
    <t>Ökning 65+ 2019-2027</t>
  </si>
  <si>
    <t xml:space="preserve">Kommentarer: Beräkningarna utförda på samma sätt som för särskilda boenden. Det vill säga ett grundantagande att 2018-års andelar förblir desamma 2027, varefter dessa andelar ställs mot prognostiserade demografidata avseende 2027. Som framgår av resultaten prognostiseras riket en liten ökning av antalet i åldrarna 65-79 år (611). Den totala ökning som redovisas för de undersökta kommunerna är högre. Det innebär att det finns andra, här icke undersökta kommuner, med en demografi som leder till att behovet 2027 blir mindre än 2018. Bland de här genomgångna kommunerna är det bara Västerås som  prognostiseras minskat antal för den åldersklassen.      </t>
  </si>
  <si>
    <t xml:space="preserve">Andel i åldersklass 65+ med hemtjänst i enskild regi </t>
  </si>
  <si>
    <t xml:space="preserve">Kolumnen som visar andel utförd i enskild regi uppvisar också mycket stora skillnader. I Malmö utförs all hemtjänst offentligt. I närbelägna Helsingborg är andelen i enskild regi 24%. Högst andel har Västerås med 42%. </t>
  </si>
  <si>
    <t xml:space="preserve">Varav i enskild regi </t>
  </si>
  <si>
    <t>Kostnad per brukare 2018</t>
  </si>
  <si>
    <t>Antal med hemtjänst 2018  i åldrar 65+</t>
  </si>
  <si>
    <t>Riket (vägt medel)</t>
  </si>
  <si>
    <t xml:space="preserve">Kostnad per brukare 2027 vid antangade om årlig kostnadsökning på 1% </t>
  </si>
  <si>
    <t>Totalkostnad 2018</t>
  </si>
  <si>
    <t xml:space="preserve">Differens i kostnad per brukare 2027-2018 </t>
  </si>
  <si>
    <t>Prognostiserat antal med hemtjänst 2027</t>
  </si>
  <si>
    <t>Prognostiserad totalkostnad 2027</t>
  </si>
  <si>
    <t xml:space="preserve">Kommentar: rangordningen för denna indikator är snarlik rangordningen för 65+ och 65-79 år. Halmstad prognostiseras högre andel än riksgenomsnittet. </t>
  </si>
  <si>
    <t xml:space="preserve">Kommentar: För riket är rådata SCB:s statistikdatabas. Rådata för kommuner har erhållits från var och en av kommunerna. I samtliga beräkningar används de rådata som utgör ingångsvärden för s.k. huvudalternativ. </t>
  </si>
  <si>
    <t xml:space="preserve">Samtliga kommuner har betydligt fler invånare i åldersklasen 65-79 år än i åldersgruppen 80+. Samtidigt är det av naturliga skäl fler invånare i åldrarna 80+ som är permanent bosatta i särskilda boenden.  </t>
  </si>
  <si>
    <t xml:space="preserve">Studerar vi andelen boende i åldersklass 65-79 år har Lund och Halmstad lägst andel. Malmö och Örebro har en andel som motsvarar riksgenomsnittet. I de övriga kommunerna är andelen högre. Högst andel har Linköping.  </t>
  </si>
  <si>
    <t xml:space="preserve">Tittar vi på summerade klassen 65+ har Halmstad, Lund och Malmö lägre andel än riksgenomsnittet. Även här hamnar Linköping högst. Med en andel på 6,2 är Linköping enda kommun där andelen överstiger 6%. I Västerås och Jönköping överstiger andelen 5%.   </t>
  </si>
  <si>
    <t xml:space="preserve">När det gäller åldersklassen 65-79 år resulterar beräkningarna i att antalet boende skulle bli färre i Lund, Västerås, Jönköping, Eskilstuna samt riket som helhet. I Göteborg skulle antalet öka med 83. I relation till total befolkning blir ökningen relativt stor i Helsingborg och Umeå.   </t>
  </si>
  <si>
    <t xml:space="preserve">Studeras andelar för gruppen 80+ har Malmö, Helsingborg och Eskilstuna lägre andel än riksgenomsnittet. Lunds andel motsvarar riksgenomsnittet. Övriga har högre andel. Även här toppar Linköping med 17,3%. </t>
  </si>
  <si>
    <t xml:space="preserve">Kommentarer. Uppgifter om kostnad per brukare har erhållits från socialstyrelsens databas. </t>
  </si>
  <si>
    <t xml:space="preserve">Vad beträffar åldersklass 65-79 år prognostiseras minskning i Jönköping, Lund och Halmstad. För åldersklass 80+ prognostiseras ökning i samtliga kommuner. I relation till totalbefolkning prognostiseras här Uppsala och Västerås stor ökning.  </t>
  </si>
  <si>
    <t xml:space="preserve">Kommentar: Stockholm, Huddinge och Nacka redovisas inte här eftersom de redan tidigare redovisats.  </t>
  </si>
  <si>
    <t xml:space="preserve">Studeras kostnaden för hemtjänst för år 2018 föreligger stor spännvidd. Linköping uppvisar lägst kostnad och Örebror högst. </t>
  </si>
  <si>
    <t xml:space="preserve">Här bör man vara observant på att kostnadsredovisning kan skilja sig åt mellan kommuner.  </t>
  </si>
  <si>
    <t xml:space="preserve">Kostnad per brukare är naturligtvis högre för individer i särskilda boenden.  </t>
  </si>
  <si>
    <t xml:space="preserve">Här har Lund högst kostnad och Linköping lägst. Det är när man kommer in på redovisade kostnader för särskilda boenden som man behöver vara extra observant på att kommuner kan tillämpa skilda metoder för att redovisa sin kostnadsbild. Till exempel kan i en kommun ett särskilt  boende ligga i anslutning till ett sjukhus. Det kan då förhålla sig så att kommunen låter sjukhuset ta alla fastighetsrelaterade kostnader. Därmed kan redovisad kostnad för särskilt boende bli avsevärt lägre än den faktiska resursåtgången. Att närmare utröna detta har legat utanför ramen för denna studie.  </t>
  </si>
  <si>
    <t xml:space="preserve">Totala kostnaden för en kommun blir en funktion av kostnad per brukare och totalt antal med beviljad hemtjänst.  </t>
  </si>
  <si>
    <t xml:space="preserve">I Göteborg var totalkostnaden för brukare år 2018 1,8 miljarder kronor.  </t>
  </si>
  <si>
    <t xml:space="preserve">I Gävle uppgick totalkostnaden till 383 miljoner kronor vilket var lägsta totalkostnaden. </t>
  </si>
  <si>
    <t>Prognostiserad kostnadsutveckling för hemtjänst 2019-2027</t>
  </si>
  <si>
    <t>Kostnad per brukare 2018, tusen kr.</t>
  </si>
  <si>
    <t>Antal i särskilt boende, 65+, 2018</t>
  </si>
  <si>
    <t xml:space="preserve">I relation till Göteborg uppgick totalkostnaden 2018 till 3,4 miljarder, följt av Malmö med 1,68 miljarder och Uppsala m ed 1,21 miljarder. Även i Norrköping översteg totalkostnaden 1 miljard.  </t>
  </si>
  <si>
    <t>Differens i totalkostnad per brukare 2027-2018</t>
  </si>
  <si>
    <t>Prognostiserat antal i särskilda boenden 2027, 65+</t>
  </si>
  <si>
    <t xml:space="preserve">Data saknas </t>
  </si>
  <si>
    <t>Prognostiserad differens i totalkostnad 2027-2018</t>
  </si>
  <si>
    <t xml:space="preserve">När det gäller ökning prognostiseras samtliga kommuner en ökning mellan 2018 och 2027. </t>
  </si>
  <si>
    <t xml:space="preserve">I Uppsala prognostiserads totalkostnaden öka med 642 miljoner vilket är jämförelsevis högt. </t>
  </si>
  <si>
    <t xml:space="preserve">För åldersklassen 65-79 år hamnar Gävle högst upp och Malmö längst ner. </t>
  </si>
  <si>
    <t xml:space="preserve">Kommentar: Tabellen uppvisar avsevärd spännvidd. Rangordningen är snarlik den som redovisas avseende prognostiserade andelar för åldersklass 65+, som andel av totalbefolkningen. Eskilstuna har högst försörjningskvot och tillsammans med Halmstad och Gävle de vars kvot överstiger riksgenomsnittet. Göteborg är enda kommun där kvoten understiger 60%. </t>
  </si>
  <si>
    <t xml:space="preserve">För summerade åldersklassen 65+ redovisar statistik även hur många som är placerade i boende vilka drivs i enskild regi. Här avser statistiken oktober 2018, vilket på marginalen kan divergera från demografiska data som avser 31 december samma år. Här finns stora skillnader. I Uppsala överstiger andelen 50%. I Jönköping är andelen 0. Linköping och Helsingborg uppvisar också höga andelar. </t>
  </si>
  <si>
    <t xml:space="preserve">I Göteborg och Malmö översteg totalkostnaden 1 miljard. </t>
  </si>
  <si>
    <t xml:space="preserve">I samtliga kommuner prognostiseras totalkostnaden bli högre 2027 än 2018. I Göteborg prognostiseras kostnaden öka med 669 miljoner. </t>
  </si>
  <si>
    <t xml:space="preserve">Halmstad prognostiseras högsta försörjningskvot 2027. Jämförande demografi visar att Halmstad prognostiseras snabb tillväxt i åldersklassen 80+. </t>
  </si>
  <si>
    <t xml:space="preserve">I relation till totalbefolkning prognostiseras Halmstad jämförelsevis hög totalkostnad 2027 samt relativt stor ökning i de totala kostnaderna. </t>
  </si>
  <si>
    <t>Prognostiserad kostnadsutveckling för särskilda boenden 2019-2027</t>
  </si>
  <si>
    <t xml:space="preserve">I Göteborg uppgick totalkostnaden 2018 till 3,4 miljarder, följt av Malmö med 1,68 miljarder och Uppsala med 1,21 miljarder.  </t>
  </si>
  <si>
    <t xml:space="preserve">År 2027 prognostiseras Halmstad vara enda kommun där totalkostnaden understiger 1 miljard. </t>
  </si>
  <si>
    <t>Försörjningskvot</t>
  </si>
  <si>
    <t>Riket totalt</t>
  </si>
  <si>
    <t>Totalbefolkning</t>
  </si>
  <si>
    <t xml:space="preserve">Kommentar: För Stockholm beräknas prognostiserad befolkningsutveckling 2018-2027. 2017 = faktiskt utfall </t>
  </si>
  <si>
    <t>Kommentar: För Stockholms gäller prognos 2018-2027</t>
  </si>
  <si>
    <t>Stockholms stad</t>
  </si>
  <si>
    <t>Stad</t>
  </si>
  <si>
    <t>Försörjningskvot 2027, prognos</t>
  </si>
  <si>
    <t>Kommentar: För Stockholm beräknas prognostiserad försörjningskvot utifrån 2017 års data.</t>
  </si>
  <si>
    <t xml:space="preserve">Kommentar: Prognostiserad rangordning 2027 blir snarlik faktisk rangordning 2018. Eskilstuna är enda kommun där försörjningskvoten prognostiseras överstiga 80%. Halmstad prognostiseras också högre försörjningskvot ärn riksgenomsnittet. Träffar prognosdata rätt kommer Eskilstuna att få en försörjningskvot som överstiger den i Göteborg med över 20 procentenheter.  </t>
  </si>
  <si>
    <t>Förändrad försörjningskvot 2019-2027</t>
  </si>
  <si>
    <t>Förändring 2019-2027</t>
  </si>
  <si>
    <t>Kommentar: Försörjningskvoten ökar för samtliga storstadskommuner</t>
  </si>
  <si>
    <t>Totalkostnad 2027, prognos (miljoner kronor)</t>
  </si>
  <si>
    <t>Totalkostnad 2018 (miljoner kronor)</t>
  </si>
  <si>
    <t>Total ökning 2019 - 2027 (miljoner kronor)</t>
  </si>
  <si>
    <t xml:space="preserve">Amn.: För Borås och Helsingborg saknas tillgänglig data </t>
  </si>
  <si>
    <t>Faktiska (2018) och prognostiserade (2027) kostnader för boende i särskilt boende (miljoner kronor) samt prognostiserad ökning i miljoner kronor och procent</t>
  </si>
  <si>
    <t>2027, prognos</t>
  </si>
  <si>
    <t>Total ökning 2019 - 2027</t>
  </si>
  <si>
    <t>Procentuell ökning 2019-2027</t>
  </si>
  <si>
    <t>Faktiska (2018) och prognostiserade (2027) kostnader för boende i hemtjänst (miljoner kronor) samt prognostiserad ökning i miljoner kronor och procent</t>
  </si>
  <si>
    <t>Källa: Peter Stein och Socialstyrelsen</t>
  </si>
  <si>
    <t>Faktiska (2018) och prognostiserade (2027) totalkostnader för hemtjänst och särskilt boende (miljoner kronor) samt prognostiserad ökning i miljoner kronor och procent</t>
  </si>
  <si>
    <t>Kommentar: För Borås saknas tillgänglig data</t>
  </si>
  <si>
    <t>Källa: Peter Stein och kommunal data</t>
  </si>
  <si>
    <t xml:space="preserve">Källa: Peter Stein och kommunal data </t>
  </si>
  <si>
    <t>Källa: Peter Stein och kommunal data för respektive kommun samt SCB</t>
  </si>
  <si>
    <t>2027, prognos (miljoner kronor)</t>
  </si>
  <si>
    <t>Befolkning efter åldersklass</t>
  </si>
  <si>
    <t>Kostnader särskilt boende och hemtjänst</t>
  </si>
  <si>
    <t>2017 (miljoner kronor)</t>
  </si>
  <si>
    <t>Total förändring 2018-2027 (miljoner kronor)</t>
  </si>
  <si>
    <t xml:space="preserve">Procentuell förändring 2018-2017 </t>
  </si>
  <si>
    <t>Förändring 2018-2027</t>
  </si>
  <si>
    <t>Antal invånare 2017</t>
  </si>
  <si>
    <t>Särskilt boende</t>
  </si>
  <si>
    <t xml:space="preserve">Försöjningskvot </t>
  </si>
  <si>
    <t>Antal invånare 2027, prognos</t>
  </si>
  <si>
    <t xml:space="preserve">Hemtjänst </t>
  </si>
  <si>
    <t>Särskilt boende &amp; hemtjänst</t>
  </si>
  <si>
    <t>Total förändring 2018-2027</t>
  </si>
  <si>
    <t>Procentuell förändring 2018-2027</t>
  </si>
  <si>
    <t>Andel av totalbefolkning 2017</t>
  </si>
  <si>
    <t>Andel av totalbefolkning 2027, prognos</t>
  </si>
  <si>
    <t>GÖTEBORG</t>
  </si>
  <si>
    <t>MALMÖ</t>
  </si>
  <si>
    <t>UPPSALA</t>
  </si>
  <si>
    <t>ESKILSTUNA</t>
  </si>
  <si>
    <t>GÄVLE</t>
  </si>
  <si>
    <t>HALMSTAD</t>
  </si>
  <si>
    <t>HELSINGBORG</t>
  </si>
  <si>
    <t>JÖNKÖPING</t>
  </si>
  <si>
    <t>LINKÖPING</t>
  </si>
  <si>
    <t>LUND</t>
  </si>
  <si>
    <t>NORRKÖPING</t>
  </si>
  <si>
    <t>UMEÅ</t>
  </si>
  <si>
    <t>VÄSTERÅS</t>
  </si>
  <si>
    <t>ÖREBRO</t>
  </si>
  <si>
    <t>80+ som andel av totalbefolkning</t>
  </si>
  <si>
    <t xml:space="preserve">ANVÄND OVANFÖR </t>
  </si>
  <si>
    <t xml:space="preserve">Samtliga undersökta kommuner prognostiseras lägre andel än riksgenomsnittet. I Halmstad, Gävle och Eskilstuna prognostiseras andelen överstiga 20%. </t>
  </si>
  <si>
    <t xml:space="preserve">Noterbart är att de tre största kommunerna vad avser totalt befolkningsunderlag i detta fall hamnar längst ner. Mellan Malmö och Norrköping skiljer 4 procentenheter.   </t>
  </si>
  <si>
    <t xml:space="preserve">Relateras denna rangordning till rangordning avseende totalt befolkningsunderlag 2018 är det mest anmärkningsvärda här hur Malmö sticker ut. </t>
  </si>
  <si>
    <t xml:space="preserve">Sveriges tredje största stad prognostiseras en jämförelsevis liten ökning i denna åldersklass. Bara Eskilstuna prognostiseras mindre ökning. </t>
  </si>
  <si>
    <t xml:space="preserve">Kommun </t>
  </si>
  <si>
    <t>Sverige</t>
  </si>
  <si>
    <t>Förändring 2019–2027</t>
  </si>
  <si>
    <t>Andel 65+, prognos, 2027</t>
  </si>
  <si>
    <t>Prognostiserad befolkningsökning i antal personer samt procentuell ökning, åldersklassen 80+, 2019-2027</t>
  </si>
  <si>
    <t>Faktiskt (2018) och prognostiserad (2027) andel personer 80+ av totalbefolkningen</t>
  </si>
  <si>
    <t>Befolkningsökning (antal)</t>
  </si>
  <si>
    <t>Befolkningsökning (procent)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</si>
</sst>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
  </numFmts>
  <fonts count="1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Arial"/>
      <family val="2"/>
    </font>
    <font>
      <b/>
      <sz val="11"/>
      <color theme="1"/>
      <name val="Arial"/>
      <family val="2"/>
    </font>
    <font>
      <b/>
      <sz val="11"/>
      <color rgb="FFC00000"/>
      <name val="Arial"/>
      <family val="2"/>
    </font>
    <font>
      <b/>
      <sz val="11"/>
      <color rgb="FF0070C0"/>
      <name val="Calibri"/>
      <family val="2"/>
      <scheme val="minor"/>
    </font>
    <font>
      <b/>
      <sz val="11"/>
      <color rgb="FF00B0F0"/>
      <name val="Calibri"/>
      <family val="2"/>
      <scheme val="minor"/>
    </font>
    <font>
      <b/>
      <sz val="11"/>
      <color rgb="FF00B0F0"/>
      <name val="Arial"/>
      <family val="2"/>
    </font>
    <font>
      <b/>
      <sz val="11"/>
      <color rgb="FFC00000"/>
      <name val="Calibri"/>
      <family val="2"/>
      <scheme val="minor"/>
    </font>
    <font>
      <sz val="11"/>
      <color theme="1"/>
      <name val="Calibri"/>
      <family val="2"/>
      <scheme val="minor"/>
    </font>
    <font>
      <b/>
      <i/>
      <sz val="11"/>
      <color theme="1"/>
      <name val="Calibri"/>
      <family val="2"/>
      <scheme val="minor"/>
    </font>
    <font>
      <b/>
      <sz val="11"/>
      <color rgb="FF000000"/>
      <name val="Calibri"/>
      <family val="2"/>
      <scheme val="minor"/>
    </font>
    <font>
      <b/>
      <i/>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CCCCCC"/>
        <bgColor indexed="64"/>
      </patternFill>
    </fill>
    <fill>
      <patternFill patternType="solid">
        <fgColor theme="6" tint="0.39997558519241921"/>
        <bgColor indexed="64"/>
      </patternFill>
    </fill>
  </fills>
  <borders count="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rgb="FF666666"/>
      </right>
      <top/>
      <bottom/>
      <diagonal/>
    </border>
    <border>
      <left/>
      <right style="medium">
        <color rgb="FF666666"/>
      </right>
      <top/>
      <bottom style="medium">
        <color rgb="FF666666"/>
      </bottom>
      <diagonal/>
    </border>
    <border>
      <left/>
      <right style="medium">
        <color rgb="FF666666"/>
      </right>
      <top/>
      <bottom style="medium">
        <color indexed="64"/>
      </bottom>
      <diagonal/>
    </border>
    <border>
      <left/>
      <right style="medium">
        <color indexed="64"/>
      </right>
      <top/>
      <bottom/>
      <diagonal/>
    </border>
  </borders>
  <cellStyleXfs count="2">
    <xf numFmtId="0" fontId="0" fillId="0" borderId="0"/>
    <xf numFmtId="9" fontId="11" fillId="0" borderId="0" applyFont="0" applyFill="0" applyBorder="0" applyAlignment="0" applyProtection="0"/>
  </cellStyleXfs>
  <cellXfs count="110">
    <xf numFmtId="0" fontId="0" fillId="0" borderId="0" xfId="0"/>
    <xf numFmtId="0" fontId="2" fillId="0" borderId="0" xfId="0" applyFont="1"/>
    <xf numFmtId="0" fontId="1" fillId="0" borderId="0" xfId="0" applyFont="1"/>
    <xf numFmtId="0" fontId="3" fillId="0" borderId="0" xfId="0" applyFont="1"/>
    <xf numFmtId="3" fontId="4" fillId="0" borderId="0" xfId="0" applyNumberFormat="1" applyFont="1"/>
    <xf numFmtId="10" fontId="0" fillId="0" borderId="0" xfId="0" applyNumberFormat="1"/>
    <xf numFmtId="3" fontId="5" fillId="0" borderId="0" xfId="0" applyNumberFormat="1" applyFont="1"/>
    <xf numFmtId="0" fontId="4" fillId="0" borderId="0" xfId="0" applyFont="1"/>
    <xf numFmtId="10" fontId="5" fillId="0" borderId="0" xfId="0" applyNumberFormat="1" applyFont="1"/>
    <xf numFmtId="0" fontId="0" fillId="0" borderId="0" xfId="0" applyFont="1"/>
    <xf numFmtId="0" fontId="1" fillId="0" borderId="0" xfId="0" applyFont="1" applyAlignment="1">
      <alignment horizontal="center"/>
    </xf>
    <xf numFmtId="1" fontId="4" fillId="0" borderId="0" xfId="0" applyNumberFormat="1" applyFont="1"/>
    <xf numFmtId="1" fontId="0" fillId="0" borderId="0" xfId="0" applyNumberFormat="1"/>
    <xf numFmtId="0" fontId="8" fillId="0" borderId="0" xfId="0" applyFont="1"/>
    <xf numFmtId="0" fontId="9" fillId="0" borderId="0" xfId="0" applyFont="1"/>
    <xf numFmtId="165" fontId="4" fillId="0" borderId="0" xfId="0" applyNumberFormat="1" applyFont="1"/>
    <xf numFmtId="1" fontId="6" fillId="0" borderId="0" xfId="0" applyNumberFormat="1" applyFont="1"/>
    <xf numFmtId="166" fontId="0" fillId="0" borderId="0" xfId="0" applyNumberFormat="1"/>
    <xf numFmtId="1" fontId="9" fillId="0" borderId="0" xfId="0" applyNumberFormat="1" applyFont="1"/>
    <xf numFmtId="1" fontId="8" fillId="0" borderId="0" xfId="0" applyNumberFormat="1" applyFont="1"/>
    <xf numFmtId="165" fontId="9" fillId="0" borderId="0" xfId="0" applyNumberFormat="1" applyFont="1"/>
    <xf numFmtId="1" fontId="10" fillId="0" borderId="0" xfId="0" applyNumberFormat="1" applyFont="1"/>
    <xf numFmtId="9" fontId="4" fillId="0" borderId="0" xfId="0" applyNumberFormat="1" applyFont="1"/>
    <xf numFmtId="0" fontId="1" fillId="0" borderId="0" xfId="0" applyFont="1" applyAlignment="1">
      <alignment horizontal="left"/>
    </xf>
    <xf numFmtId="167" fontId="1" fillId="0" borderId="0" xfId="1" applyNumberFormat="1" applyFont="1"/>
    <xf numFmtId="167" fontId="0" fillId="0" borderId="0" xfId="1" applyNumberFormat="1" applyFont="1"/>
    <xf numFmtId="165" fontId="1" fillId="0" borderId="0" xfId="0" applyNumberFormat="1" applyFont="1"/>
    <xf numFmtId="3" fontId="1" fillId="0" borderId="0" xfId="0" applyNumberFormat="1" applyFont="1"/>
    <xf numFmtId="165" fontId="0" fillId="0" borderId="0" xfId="0" applyNumberFormat="1" applyFont="1"/>
    <xf numFmtId="3" fontId="0" fillId="0" borderId="0" xfId="0" applyNumberFormat="1" applyFont="1"/>
    <xf numFmtId="164" fontId="0" fillId="0" borderId="0" xfId="0" applyNumberFormat="1" applyFont="1"/>
    <xf numFmtId="164" fontId="1" fillId="0" borderId="0" xfId="0" applyNumberFormat="1" applyFont="1"/>
    <xf numFmtId="1" fontId="0" fillId="0" borderId="0" xfId="0" applyNumberFormat="1" applyFont="1"/>
    <xf numFmtId="3" fontId="10" fillId="0" borderId="0" xfId="0" applyNumberFormat="1" applyFont="1"/>
    <xf numFmtId="1" fontId="1" fillId="0" borderId="0" xfId="0" applyNumberFormat="1" applyFont="1"/>
    <xf numFmtId="167" fontId="10" fillId="0" borderId="0" xfId="1" applyNumberFormat="1" applyFont="1"/>
    <xf numFmtId="167" fontId="0" fillId="0" borderId="0" xfId="0" applyNumberFormat="1" applyFont="1"/>
    <xf numFmtId="0" fontId="8" fillId="2" borderId="0" xfId="0" applyFont="1" applyFill="1"/>
    <xf numFmtId="165" fontId="8" fillId="0" borderId="0" xfId="0" applyNumberFormat="1" applyFont="1"/>
    <xf numFmtId="165" fontId="0" fillId="0" borderId="0" xfId="0" applyNumberFormat="1" applyFont="1" applyAlignment="1">
      <alignment horizontal="center"/>
    </xf>
    <xf numFmtId="3" fontId="8" fillId="0" borderId="0" xfId="0" applyNumberFormat="1" applyFont="1"/>
    <xf numFmtId="0" fontId="0"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165" fontId="0" fillId="0" borderId="0" xfId="0" applyNumberFormat="1" applyFont="1" applyAlignment="1">
      <alignment horizontal="right"/>
    </xf>
    <xf numFmtId="165" fontId="8" fillId="0" borderId="0" xfId="0" applyNumberFormat="1" applyFont="1" applyAlignment="1">
      <alignment horizontal="right"/>
    </xf>
    <xf numFmtId="0" fontId="0" fillId="0" borderId="2" xfId="0" applyFont="1" applyBorder="1"/>
    <xf numFmtId="0" fontId="8" fillId="0" borderId="2" xfId="0" applyFont="1" applyBorder="1"/>
    <xf numFmtId="0" fontId="1" fillId="0" borderId="3" xfId="0" applyFont="1" applyBorder="1" applyAlignment="1">
      <alignment horizontal="center" wrapText="1"/>
    </xf>
    <xf numFmtId="0" fontId="1" fillId="0" borderId="1" xfId="0" applyFont="1" applyBorder="1" applyAlignment="1">
      <alignment horizontal="center" wrapText="1"/>
    </xf>
    <xf numFmtId="165" fontId="1" fillId="0" borderId="1" xfId="0" applyNumberFormat="1" applyFont="1" applyBorder="1" applyAlignment="1">
      <alignment horizontal="center" wrapText="1"/>
    </xf>
    <xf numFmtId="0" fontId="0" fillId="0" borderId="0" xfId="0" applyAlignment="1">
      <alignment horizontal="center" wrapText="1"/>
    </xf>
    <xf numFmtId="0" fontId="0" fillId="0" borderId="0" xfId="0" applyFont="1" applyBorder="1"/>
    <xf numFmtId="0" fontId="1" fillId="0" borderId="1" xfId="0" applyFont="1" applyBorder="1" applyAlignment="1">
      <alignment horizontal="center" vertical="center"/>
    </xf>
    <xf numFmtId="0" fontId="1" fillId="0" borderId="0" xfId="0" applyFont="1" applyAlignment="1">
      <alignment horizontal="left" vertical="center"/>
    </xf>
    <xf numFmtId="3" fontId="0" fillId="0" borderId="0" xfId="0" applyNumberFormat="1" applyFont="1" applyAlignment="1">
      <alignment horizontal="center"/>
    </xf>
    <xf numFmtId="0" fontId="0" fillId="0" borderId="0" xfId="0" applyFont="1" applyAlignment="1">
      <alignment horizontal="center"/>
    </xf>
    <xf numFmtId="167" fontId="0" fillId="0" borderId="0" xfId="1" applyNumberFormat="1" applyFont="1" applyAlignment="1">
      <alignment horizontal="center"/>
    </xf>
    <xf numFmtId="0" fontId="1" fillId="0" borderId="5" xfId="0" applyFont="1" applyBorder="1"/>
    <xf numFmtId="167" fontId="0" fillId="0" borderId="5" xfId="1" applyNumberFormat="1" applyFont="1" applyBorder="1" applyAlignment="1">
      <alignment horizontal="center"/>
    </xf>
    <xf numFmtId="0" fontId="12" fillId="0" borderId="4" xfId="0" applyFont="1" applyBorder="1" applyAlignment="1">
      <alignment vertical="center" wrapText="1"/>
    </xf>
    <xf numFmtId="0" fontId="1" fillId="0" borderId="4" xfId="0" applyFont="1" applyBorder="1" applyAlignment="1">
      <alignment horizontal="center" vertical="center" wrapText="1"/>
    </xf>
    <xf numFmtId="0" fontId="12" fillId="0" borderId="1" xfId="0" applyFont="1" applyBorder="1" applyAlignment="1">
      <alignment vertical="center"/>
    </xf>
    <xf numFmtId="0" fontId="1" fillId="0" borderId="1" xfId="0" applyFont="1" applyBorder="1" applyAlignment="1">
      <alignment vertical="center" wrapText="1"/>
    </xf>
    <xf numFmtId="3" fontId="0" fillId="0" borderId="5" xfId="0" applyNumberFormat="1" applyFont="1" applyBorder="1" applyAlignment="1">
      <alignment horizontal="center"/>
    </xf>
    <xf numFmtId="0" fontId="0" fillId="0" borderId="0" xfId="1" applyNumberFormat="1" applyFont="1"/>
    <xf numFmtId="0" fontId="0" fillId="0" borderId="0" xfId="0" applyAlignment="1">
      <alignment wrapText="1"/>
    </xf>
    <xf numFmtId="0" fontId="12" fillId="0" borderId="0" xfId="0" applyFont="1" applyAlignment="1">
      <alignment horizontal="center" vertical="center" wrapText="1"/>
    </xf>
    <xf numFmtId="0" fontId="12" fillId="0" borderId="0" xfId="0" applyFont="1"/>
    <xf numFmtId="0" fontId="12" fillId="0" borderId="0" xfId="0" applyFont="1" applyBorder="1"/>
    <xf numFmtId="0" fontId="12" fillId="0" borderId="0" xfId="0" applyFont="1" applyBorder="1" applyAlignment="1">
      <alignment horizontal="left"/>
    </xf>
    <xf numFmtId="1" fontId="0" fillId="0" borderId="0" xfId="0" applyNumberFormat="1" applyAlignment="1">
      <alignment horizontal="center"/>
    </xf>
    <xf numFmtId="165" fontId="8" fillId="0" borderId="0" xfId="0" applyNumberFormat="1" applyFont="1" applyAlignment="1">
      <alignment horizontal="center"/>
    </xf>
    <xf numFmtId="0" fontId="1" fillId="2" borderId="0" xfId="0" applyFont="1" applyFill="1"/>
    <xf numFmtId="0" fontId="2" fillId="0" borderId="0" xfId="0" applyFont="1" applyFill="1"/>
    <xf numFmtId="0" fontId="1" fillId="0" borderId="0" xfId="0" applyFont="1" applyFill="1"/>
    <xf numFmtId="0" fontId="7" fillId="0" borderId="0" xfId="0" applyFont="1" applyFill="1"/>
    <xf numFmtId="0" fontId="0" fillId="0" borderId="0" xfId="0" applyFont="1" applyFill="1"/>
    <xf numFmtId="167" fontId="0" fillId="0" borderId="0" xfId="1" applyNumberFormat="1" applyFont="1" applyFill="1"/>
    <xf numFmtId="165" fontId="0" fillId="0" borderId="0" xfId="0" applyNumberFormat="1" applyFont="1" applyFill="1"/>
    <xf numFmtId="0" fontId="0" fillId="2" borderId="0" xfId="0" applyFont="1" applyFill="1"/>
    <xf numFmtId="0" fontId="10" fillId="0" borderId="0" xfId="0" applyFont="1"/>
    <xf numFmtId="0" fontId="14" fillId="3" borderId="5" xfId="0" applyFont="1" applyFill="1" applyBorder="1" applyAlignment="1">
      <alignment horizontal="right" vertical="center"/>
    </xf>
    <xf numFmtId="0" fontId="13" fillId="0" borderId="5" xfId="0" applyFont="1" applyBorder="1" applyAlignment="1">
      <alignment horizontal="center" vertical="center"/>
    </xf>
    <xf numFmtId="0" fontId="13" fillId="0" borderId="5" xfId="0" applyFont="1" applyBorder="1" applyAlignment="1">
      <alignment vertical="center"/>
    </xf>
    <xf numFmtId="0" fontId="14" fillId="3" borderId="6" xfId="0" applyFont="1" applyFill="1" applyBorder="1" applyAlignment="1">
      <alignment horizontal="right" vertical="center"/>
    </xf>
    <xf numFmtId="0" fontId="14" fillId="3" borderId="9" xfId="0" applyFont="1" applyFill="1" applyBorder="1" applyAlignment="1">
      <alignment horizontal="right" vertical="center"/>
    </xf>
    <xf numFmtId="0" fontId="15" fillId="3" borderId="6" xfId="0" applyFont="1" applyFill="1" applyBorder="1" applyAlignment="1">
      <alignment vertical="top"/>
    </xf>
    <xf numFmtId="0" fontId="15" fillId="0" borderId="7" xfId="0" applyFont="1" applyBorder="1" applyAlignment="1">
      <alignment vertical="top"/>
    </xf>
    <xf numFmtId="167" fontId="15" fillId="0" borderId="7" xfId="1" applyNumberFormat="1" applyFont="1" applyBorder="1" applyAlignment="1">
      <alignment horizontal="center" vertical="center"/>
    </xf>
    <xf numFmtId="167" fontId="15" fillId="4" borderId="7" xfId="1" applyNumberFormat="1" applyFont="1" applyFill="1" applyBorder="1" applyAlignment="1">
      <alignment horizontal="center" vertical="center"/>
    </xf>
    <xf numFmtId="167" fontId="15" fillId="4" borderId="8" xfId="1" applyNumberFormat="1" applyFont="1" applyFill="1" applyBorder="1" applyAlignment="1">
      <alignment horizontal="center" vertical="center"/>
    </xf>
    <xf numFmtId="167" fontId="15" fillId="0" borderId="7" xfId="1" applyNumberFormat="1" applyFont="1" applyBorder="1" applyAlignment="1">
      <alignment vertical="top"/>
    </xf>
    <xf numFmtId="167" fontId="15" fillId="5" borderId="7" xfId="1" applyNumberFormat="1" applyFont="1" applyFill="1" applyBorder="1" applyAlignment="1">
      <alignment horizontal="center" vertical="center"/>
    </xf>
    <xf numFmtId="167" fontId="1" fillId="0" borderId="0" xfId="1" applyNumberFormat="1" applyFont="1" applyAlignment="1">
      <alignment horizontal="center"/>
    </xf>
    <xf numFmtId="167" fontId="0" fillId="0" borderId="0" xfId="1" applyNumberFormat="1" applyFont="1" applyAlignment="1">
      <alignment horizontal="center"/>
    </xf>
    <xf numFmtId="0" fontId="13" fillId="3" borderId="0" xfId="0" applyFont="1" applyFill="1" applyAlignment="1">
      <alignment vertical="center"/>
    </xf>
    <xf numFmtId="0" fontId="13" fillId="0" borderId="5" xfId="0" applyFont="1" applyBorder="1" applyAlignment="1">
      <alignment horizontal="center" vertical="center" wrapText="1"/>
    </xf>
    <xf numFmtId="3" fontId="15" fillId="0" borderId="7" xfId="1" applyNumberFormat="1" applyFont="1" applyBorder="1" applyAlignment="1">
      <alignment horizontal="center" vertical="center"/>
    </xf>
    <xf numFmtId="3" fontId="15" fillId="4" borderId="7" xfId="1" applyNumberFormat="1" applyFont="1" applyFill="1" applyBorder="1" applyAlignment="1">
      <alignment horizontal="center" vertical="center"/>
    </xf>
    <xf numFmtId="3" fontId="15" fillId="4" borderId="8" xfId="1" applyNumberFormat="1" applyFont="1" applyFill="1" applyBorder="1" applyAlignment="1">
      <alignment horizontal="center" vertical="center"/>
    </xf>
    <xf numFmtId="3" fontId="15" fillId="0" borderId="7" xfId="0" applyNumberFormat="1" applyFont="1" applyBorder="1" applyAlignment="1">
      <alignment vertical="top"/>
    </xf>
    <xf numFmtId="3" fontId="15" fillId="5" borderId="7" xfId="1" applyNumberFormat="1" applyFont="1" applyFill="1" applyBorder="1" applyAlignment="1">
      <alignment horizontal="center" vertical="center"/>
    </xf>
    <xf numFmtId="0" fontId="14" fillId="3" borderId="0" xfId="0" applyFont="1" applyFill="1" applyBorder="1" applyAlignment="1">
      <alignment horizontal="right" vertical="center"/>
    </xf>
    <xf numFmtId="0" fontId="15" fillId="3" borderId="0" xfId="0" applyFont="1" applyFill="1" applyBorder="1" applyAlignment="1">
      <alignment vertical="center"/>
    </xf>
    <xf numFmtId="3" fontId="15" fillId="0" borderId="0" xfId="1" applyNumberFormat="1" applyFont="1" applyFill="1" applyBorder="1" applyAlignment="1">
      <alignment horizontal="center" vertical="center"/>
    </xf>
    <xf numFmtId="167" fontId="15" fillId="0" borderId="0" xfId="1" applyNumberFormat="1" applyFont="1" applyFill="1" applyBorder="1" applyAlignment="1">
      <alignment horizontal="center" vertical="center"/>
    </xf>
  </cellXfs>
  <cellStyles count="2">
    <cellStyle name="Normal" xfId="0" builtinId="0"/>
    <cellStyle name="Procent" xfId="1" builtinId="5"/>
  </cellStyles>
  <dxfs count="544">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i/>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7" formatCode="0.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border diagonalUp="0" diagonalDown="0">
        <left/>
        <right style="thin">
          <color indexed="64"/>
        </right>
        <vertical/>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7" formatCode="0.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0.0"/>
    </dxf>
    <dxf>
      <font>
        <b/>
        <i val="0"/>
        <strike val="0"/>
        <condense val="0"/>
        <extend val="0"/>
        <outline val="0"/>
        <shadow val="0"/>
        <u val="none"/>
        <vertAlign val="baseline"/>
        <sz val="11"/>
        <color theme="1"/>
        <name val="Calibri"/>
        <family val="2"/>
        <scheme val="minor"/>
      </font>
      <numFmt numFmtId="165" formatCode="0.0"/>
    </dxf>
    <dxf>
      <font>
        <b val="0"/>
        <i val="0"/>
        <strike val="0"/>
        <condense val="0"/>
        <extend val="0"/>
        <outline val="0"/>
        <shadow val="0"/>
        <u val="none"/>
        <vertAlign val="baseline"/>
        <sz val="11"/>
        <color theme="1"/>
        <name val="Calibri"/>
        <family val="2"/>
        <scheme val="minor"/>
      </font>
      <numFmt numFmtId="165" formatCode="0.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right style="thin">
          <color indexed="64"/>
        </right>
        <top/>
        <bottom/>
        <vertical/>
        <horizontal/>
      </border>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3EB71F-B01A-43E0-8942-3C0B283B7186}" name="Tabell1" displayName="Tabell1" ref="A31:F39" headerRowCount="0" totalsRowShown="0" headerRowDxfId="543" dataDxfId="542">
  <tableColumns count="6">
    <tableColumn id="1" xr3:uid="{F025A7C2-3DDE-4435-9EC6-779B7612CDEC}" name="Kolumn1" headerRowDxfId="541" dataDxfId="540"/>
    <tableColumn id="2" xr3:uid="{19545E60-7BAF-4A3B-952F-287EEE39289B}" name="Kolumn2" headerRowDxfId="539" dataDxfId="538"/>
    <tableColumn id="3" xr3:uid="{BFF08C25-F5C6-4BCD-BFA8-27B5C427A573}" name="Kolumn3" headerRowDxfId="537" dataDxfId="536"/>
    <tableColumn id="4" xr3:uid="{4A89B32A-0555-43F8-8AB3-4DB19B88F5FD}" name="Kolumn4" headerRowDxfId="535" dataDxfId="534"/>
    <tableColumn id="5" xr3:uid="{C7B7C8D4-6F92-4085-AE36-49FFEAF964D8}" name="Kolumn5" headerRowDxfId="533" dataDxfId="532"/>
    <tableColumn id="6" xr3:uid="{0BB358E8-3CF6-49A7-B7DD-463C134B702B}" name="Kolumn6" headerRowDxfId="531" dataDxfId="530"/>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95F92B3-B2E0-4959-BE9D-1787F6D9A4DE}" name="Tabell114" displayName="Tabell114" ref="A3:F11" headerRowCount="0" totalsRowShown="0" headerRowDxfId="435" dataDxfId="434">
  <tableColumns count="6">
    <tableColumn id="1" xr3:uid="{7B8D9806-4C33-4EBD-85F4-341ED78A4A13}" name="Kolumn1" headerRowDxfId="433" dataDxfId="432"/>
    <tableColumn id="2" xr3:uid="{D2B9A599-04F6-469C-BCD2-E1FBD93195C9}" name="Kolumn2" headerRowDxfId="431" dataDxfId="430"/>
    <tableColumn id="3" xr3:uid="{23E363C1-E5C0-44DB-8D4A-0B62D0725EC5}" name="Kolumn3" headerRowDxfId="429" dataDxfId="428"/>
    <tableColumn id="4" xr3:uid="{02E64166-368E-426B-96AA-7A77E3A39EAA}" name="Kolumn4" headerRowDxfId="427" dataDxfId="426"/>
    <tableColumn id="5" xr3:uid="{4EBC496B-1722-452A-9DC0-F518D1ED436D}" name="Kolumn5" headerRowDxfId="425" dataDxfId="424"/>
    <tableColumn id="6" xr3:uid="{37E085FA-E060-49A7-B11A-9571A5A042B2}" name="Kolumn6" headerRowDxfId="423" dataDxfId="422"/>
  </tableColumns>
  <tableStyleInfo name="TableStyleMedium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DD22DD9-BFF6-4E07-A8CF-A1AAA5AD263D}" name="Tabell3615" displayName="Tabell3615" ref="O3:R4" headerRowCount="0" totalsRowShown="0" headerRowDxfId="421" dataDxfId="420">
  <tableColumns count="4">
    <tableColumn id="1" xr3:uid="{FDD86003-A61B-4E39-9395-61B23EFE8867}" name="Kolumn1" headerRowDxfId="419" dataDxfId="418"/>
    <tableColumn id="2" xr3:uid="{6804DA37-D8E9-4D1B-9A4A-2BA270EF17EC}" name="Kolumn2" headerRowDxfId="417" dataDxfId="416"/>
    <tableColumn id="3" xr3:uid="{DA393904-5870-4B15-B3E1-EF5099AFBA3B}" name="Kolumn3" headerRowDxfId="415" dataDxfId="414"/>
    <tableColumn id="4" xr3:uid="{56381BCC-2232-4464-A00D-98AFCEAC5DB6}" name="Kolumn4" headerRowDxfId="413" dataDxfId="412">
      <calculatedColumnFormula>#REF!-#REF!</calculatedColumnFormula>
    </tableColumn>
  </tableColumns>
  <tableStyleInfo name="TableStyleMedium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2ED8519-62AA-49E6-9BF7-E4A82A37C9F6}" name="Tabell616" displayName="Tabell616" ref="I3:M6" headerRowCount="0" totalsRowShown="0" headerRowDxfId="411" dataDxfId="410">
  <tableColumns count="5">
    <tableColumn id="1" xr3:uid="{0C1C1F52-E855-404E-9050-74099FC61209}" name="Kolumn1" headerRowDxfId="409" dataDxfId="408"/>
    <tableColumn id="2" xr3:uid="{3D10A0C1-CB1D-4758-BD85-FB9432015C5C}" name="Kolumn2" headerRowDxfId="407" dataDxfId="406"/>
    <tableColumn id="3" xr3:uid="{11A6D23A-C898-4B33-B589-495DF8778F09}" name="Kolumn3" headerRowDxfId="405" dataDxfId="404"/>
    <tableColumn id="4" xr3:uid="{479C558C-2B8A-4C8C-9585-74074D4328A2}" name="Kolumn4" headerRowDxfId="403" dataDxfId="402"/>
    <tableColumn id="5" xr3:uid="{3A11D4B1-EC35-4F15-8451-3F66BE5F5F21}" name="Kolumn5" headerRowDxfId="401" dataDxfId="400"/>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2BB5BD9-18BD-4857-98E9-E82CD9C87BA0}" name="Tabell117" displayName="Tabell117" ref="A17:F25" headerRowCount="0" totalsRowShown="0" headerRowDxfId="399" dataDxfId="398">
  <tableColumns count="6">
    <tableColumn id="1" xr3:uid="{61A01B65-0D18-4795-ABED-80ED38315DA6}" name="Kolumn1" headerRowDxfId="397" dataDxfId="396"/>
    <tableColumn id="2" xr3:uid="{27C05EF3-46DB-4675-BDF5-D86A95F0426E}" name="Kolumn2" headerRowDxfId="395" dataDxfId="394"/>
    <tableColumn id="3" xr3:uid="{48832074-0D62-4688-8AF1-A487DC8F41CE}" name="Kolumn3" headerRowDxfId="393" dataDxfId="392"/>
    <tableColumn id="4" xr3:uid="{F14982FB-03AA-419C-A236-3B13BD29ACE6}" name="Kolumn4" headerRowDxfId="391" dataDxfId="390"/>
    <tableColumn id="5" xr3:uid="{63FC9CC8-725B-40F4-B62A-A1F44028B2F3}" name="Kolumn5" headerRowDxfId="389" dataDxfId="388"/>
    <tableColumn id="6" xr3:uid="{8B88BF98-629D-4113-85ED-749333DD0F3B}" name="Kolumn6" headerRowDxfId="387" dataDxfId="386"/>
  </tableColumns>
  <tableStyleInfo name="TableStyleMedium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D19C89A-12A7-445D-8BCC-4E8B0582B43C}" name="Tabell3618" displayName="Tabell3618" ref="O17:R18" headerRowCount="0" totalsRowShown="0" headerRowDxfId="385" dataDxfId="384">
  <tableColumns count="4">
    <tableColumn id="1" xr3:uid="{2F2CD787-1BCB-48E8-80F4-158A04B83747}" name="Kolumn1" headerRowDxfId="383" dataDxfId="382"/>
    <tableColumn id="2" xr3:uid="{36E593BE-5134-4CA7-A3DA-C009D31BDC8D}" name="Kolumn2" headerRowDxfId="381" dataDxfId="380"/>
    <tableColumn id="3" xr3:uid="{838CD380-B3E6-494D-87FC-48E22F1A84EF}" name="Kolumn3" headerRowDxfId="379" dataDxfId="378"/>
    <tableColumn id="4" xr3:uid="{A898A42D-1EC2-4611-97B3-EF8CFDAFD3D9}" name="Kolumn4" headerRowDxfId="377" dataDxfId="376">
      <calculatedColumnFormula>#REF!-#REF!</calculatedColumnFormula>
    </tableColumn>
  </tableColumns>
  <tableStyleInfo name="TableStyleMedium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B014C20-3762-4ACD-953F-12D66E940DDB}" name="Tabell619" displayName="Tabell619" ref="I17:M20" headerRowCount="0" totalsRowShown="0" headerRowDxfId="375" dataDxfId="374">
  <tableColumns count="5">
    <tableColumn id="1" xr3:uid="{C5AA5798-8CA9-49E1-B506-3B7CB34C92C4}" name="Kolumn1" headerRowDxfId="373" dataDxfId="372"/>
    <tableColumn id="2" xr3:uid="{9BDAD134-BB7B-4E51-A2A6-FA65686A60A9}" name="Kolumn2" headerRowDxfId="371" dataDxfId="370"/>
    <tableColumn id="3" xr3:uid="{FFCDF52D-5000-4400-BAF3-AEA927107E0F}" name="Kolumn3" headerRowDxfId="369" dataDxfId="368"/>
    <tableColumn id="4" xr3:uid="{00B610A1-7A60-4266-98CE-30BD4E0EE8AD}" name="Kolumn4" headerRowDxfId="367" dataDxfId="366"/>
    <tableColumn id="5" xr3:uid="{69C0612D-2B70-449D-AB41-864C22E90AA7}" name="Kolumn5" headerRowDxfId="365" dataDxfId="36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9B55600-CF69-4B66-90BC-62533304DED5}" name="Tabell120" displayName="Tabell120" ref="A45:F53" headerRowCount="0" totalsRowShown="0" headerRowDxfId="363" dataDxfId="362">
  <tableColumns count="6">
    <tableColumn id="1" xr3:uid="{DAF9D1F9-4EE1-4F34-A1D6-C40923C915B5}" name="Kolumn1" headerRowDxfId="361" dataDxfId="360"/>
    <tableColumn id="2" xr3:uid="{21B4B439-8F8A-4F54-AAFA-00F3CBD3D1B6}" name="Kolumn2" headerRowDxfId="359" dataDxfId="358"/>
    <tableColumn id="3" xr3:uid="{C81EF459-4CC2-47EF-97F3-5B142B993B3D}" name="Kolumn3" headerRowDxfId="357" dataDxfId="356"/>
    <tableColumn id="4" xr3:uid="{5420DA48-D576-4F06-B81B-FF460BD48B0F}" name="Kolumn4" headerRowDxfId="355" dataDxfId="354"/>
    <tableColumn id="5" xr3:uid="{81CEE113-57F2-47E6-8B11-3E6B82303DBC}" name="Kolumn5" headerRowDxfId="353" dataDxfId="352"/>
    <tableColumn id="6" xr3:uid="{6C3D1367-AD29-436A-9B03-222E5CBE7650}" name="Kolumn6" headerRowDxfId="351" dataDxfId="350"/>
  </tableColumns>
  <tableStyleInfo name="TableStyleMedium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7C1BA02-1ECF-40F0-9607-5438146B218F}" name="Tabell3621" displayName="Tabell3621" ref="O45:R46" headerRowCount="0" totalsRowShown="0" headerRowDxfId="349" dataDxfId="348">
  <tableColumns count="4">
    <tableColumn id="1" xr3:uid="{24F95B92-782F-4BB6-9C96-D701A6794868}" name="Kolumn1" headerRowDxfId="347" dataDxfId="346"/>
    <tableColumn id="2" xr3:uid="{CEC5A665-E1F5-46F9-A0B7-B37C64788D57}" name="Kolumn2" headerRowDxfId="345" dataDxfId="344"/>
    <tableColumn id="3" xr3:uid="{DB3243E9-A9E9-4241-8996-4C7D9BD1D4A2}" name="Kolumn3" headerRowDxfId="343" dataDxfId="342"/>
    <tableColumn id="4" xr3:uid="{CAACB7B5-67EF-45D6-AABF-8EFB8201D676}" name="Kolumn4" headerRowDxfId="341" dataDxfId="340">
      <calculatedColumnFormula>#REF!-#REF!</calculatedColumnFormula>
    </tableColumn>
  </tableColumns>
  <tableStyleInfo name="TableStyleMedium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CB5FD5A-F624-4CAA-BC13-CC4EAFAAF5AE}" name="Tabell622" displayName="Tabell622" ref="I45:M48" headerRowCount="0" totalsRowShown="0" headerRowDxfId="339" dataDxfId="338">
  <tableColumns count="5">
    <tableColumn id="1" xr3:uid="{D89F2625-6BDE-4BB9-B162-CD74EA6E29CD}" name="Kolumn1" headerRowDxfId="337" dataDxfId="336"/>
    <tableColumn id="2" xr3:uid="{B3A60A76-263E-40D5-8E2E-09D11174DEBE}" name="Kolumn2" headerRowDxfId="335" dataDxfId="334"/>
    <tableColumn id="3" xr3:uid="{1CA3F5F0-5B21-4F3F-9321-7A9F3964AC06}" name="Kolumn3" headerRowDxfId="333" dataDxfId="332"/>
    <tableColumn id="4" xr3:uid="{2CF88766-6CB3-4BD7-A2AB-A3554B1F2654}" name="Kolumn4" headerRowDxfId="331" dataDxfId="330"/>
    <tableColumn id="5" xr3:uid="{9BCAEDF1-5D5E-47EC-9F1E-52705E0F9ADC}" name="Kolumn5" headerRowDxfId="329" dataDxfId="328"/>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93AA8BD-D915-45AD-82E4-032ED08CD697}" name="Tabell12023" displayName="Tabell12023" ref="A59:F67" headerRowCount="0" totalsRowShown="0" headerRowDxfId="327" dataDxfId="326">
  <tableColumns count="6">
    <tableColumn id="1" xr3:uid="{3351E9B9-4EA8-4C7B-B64F-0C5F88722E1C}" name="Kolumn1" headerRowDxfId="325" dataDxfId="324"/>
    <tableColumn id="2" xr3:uid="{5460FC26-7DE7-4681-B565-7FDFB64F3A70}" name="Kolumn2" headerRowDxfId="323" dataDxfId="322"/>
    <tableColumn id="3" xr3:uid="{EEDCE00C-8E65-40C3-AC5B-529590064113}" name="Kolumn3" headerRowDxfId="321" dataDxfId="320"/>
    <tableColumn id="4" xr3:uid="{FD33C2E6-8D7A-4E64-B50D-93D781C90925}" name="Kolumn4" headerRowDxfId="319" dataDxfId="318"/>
    <tableColumn id="5" xr3:uid="{3A06BF25-5B73-4CDB-BE35-D573A4058328}" name="Kolumn5" headerRowDxfId="317" dataDxfId="316"/>
    <tableColumn id="6" xr3:uid="{B216BAC0-44BC-47AB-9874-ABF1DAE4023C}" name="Kolumn6" headerRowDxfId="315" dataDxfId="314"/>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C0237C-ED55-49AB-B0ED-6BFB59730118}" name="Tabell36" displayName="Tabell36" ref="O31:R32" headerRowCount="0" totalsRowShown="0" headerRowDxfId="529" dataDxfId="528">
  <tableColumns count="4">
    <tableColumn id="1" xr3:uid="{3BAAB656-4451-424D-BF32-DC47FBF7EBF3}" name="Kolumn1" headerRowDxfId="527" dataDxfId="526"/>
    <tableColumn id="2" xr3:uid="{732449EF-8C3D-4CF9-8182-7C30DD78B1D0}" name="Kolumn2" headerRowDxfId="525" dataDxfId="524"/>
    <tableColumn id="3" xr3:uid="{3F8EDC64-C58E-4DA8-A4BB-FDBF656220ED}" name="Kolumn3" headerRowDxfId="523" dataDxfId="522"/>
    <tableColumn id="4" xr3:uid="{161F3025-A825-4EF2-8A38-7521A6800556}" name="Kolumn4" headerRowDxfId="521" dataDxfId="520">
      <calculatedColumnFormula>#REF!-#REF!</calculatedColumnFormula>
    </tableColumn>
  </tableColumns>
  <tableStyleInfo name="TableStyleMedium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3AD5DEE-1154-43B9-B584-D413F6AB8D72}" name="Tabell362124" displayName="Tabell362124" ref="O59:R60" headerRowCount="0" totalsRowShown="0" headerRowDxfId="313" dataDxfId="312">
  <tableColumns count="4">
    <tableColumn id="1" xr3:uid="{05BF468A-299D-4F94-9271-262D9314E7C2}" name="Kolumn1" headerRowDxfId="311" dataDxfId="310"/>
    <tableColumn id="2" xr3:uid="{714E13FA-D6AC-48BB-A5D1-B0D7BC934E17}" name="Kolumn2" headerRowDxfId="309" dataDxfId="308"/>
    <tableColumn id="3" xr3:uid="{C7C20F91-3986-477F-B558-A80D6CB45EDB}" name="Kolumn3" headerRowDxfId="307" dataDxfId="306"/>
    <tableColumn id="4" xr3:uid="{21C9D16E-6FF4-4BE1-B162-01BFC30CE57E}" name="Kolumn4" headerRowDxfId="305" dataDxfId="304">
      <calculatedColumnFormula>#REF!-#REF!</calculatedColumnFormula>
    </tableColumn>
  </tableColumns>
  <tableStyleInfo name="TableStyleMedium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0974E83-90BE-456C-901C-288E41A9AA50}" name="Tabell62225" displayName="Tabell62225" ref="I59:M62" headerRowCount="0" totalsRowShown="0" headerRowDxfId="303" dataDxfId="302">
  <tableColumns count="5">
    <tableColumn id="1" xr3:uid="{8AE0CC8A-53F4-4DCF-9C00-90B2B66CDA95}" name="Kolumn1" headerRowDxfId="301" dataDxfId="300"/>
    <tableColumn id="2" xr3:uid="{257FC856-FC39-48A5-93D4-E7B5BA0936C9}" name="Kolumn2" headerRowDxfId="299" dataDxfId="298"/>
    <tableColumn id="3" xr3:uid="{1420D5B7-0609-4DE8-8AC8-9EE1E5E11D63}" name="Kolumn3" headerRowDxfId="297" dataDxfId="296"/>
    <tableColumn id="4" xr3:uid="{768D0F2A-D1F9-4FD3-A553-4C9CDDF8BF81}" name="Kolumn4" headerRowDxfId="295" dataDxfId="294"/>
    <tableColumn id="5" xr3:uid="{C489284C-4412-42EA-9EA5-EE411C4A9F97}" name="Kolumn5" headerRowDxfId="293" dataDxfId="292"/>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D70A66-0B4B-4DCA-895A-AA888705287E}" name="Tabell12026" displayName="Tabell12026" ref="A73:F81" headerRowCount="0" totalsRowShown="0" headerRowDxfId="291" dataDxfId="290">
  <tableColumns count="6">
    <tableColumn id="1" xr3:uid="{403A47C3-5A47-4EC9-BC7D-6DAECFCD277A}" name="Kolumn1" headerRowDxfId="289" dataDxfId="288"/>
    <tableColumn id="2" xr3:uid="{E2BB9E04-CBF5-49EB-B762-09F036C0D784}" name="Kolumn2" headerRowDxfId="287" dataDxfId="286"/>
    <tableColumn id="3" xr3:uid="{D9B7238A-EA23-4361-B99B-D8635765B38B}" name="Kolumn3" headerRowDxfId="285" dataDxfId="284"/>
    <tableColumn id="4" xr3:uid="{B9242BA8-9E39-46C8-BD9E-0655E5A446C4}" name="Kolumn4" headerRowDxfId="283" dataDxfId="282"/>
    <tableColumn id="5" xr3:uid="{5C4B25CF-B4F8-4FB4-B6F1-1C0D352DC255}" name="Kolumn5" headerRowDxfId="281" dataDxfId="280"/>
    <tableColumn id="6" xr3:uid="{C96041D8-F208-47D9-AAEC-37B629C2F966}" name="Kolumn6" headerRowDxfId="279" dataDxfId="278"/>
  </tableColumns>
  <tableStyleInfo name="TableStyleMedium1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7D54EF3-33CF-4611-9F2E-D6D0906EB8E6}" name="Tabell362127" displayName="Tabell362127" ref="O73:R74" headerRowCount="0" totalsRowShown="0" headerRowDxfId="277" dataDxfId="276">
  <tableColumns count="4">
    <tableColumn id="1" xr3:uid="{E36B499D-C372-4753-BB45-52F976615F75}" name="Kolumn1" headerRowDxfId="275" dataDxfId="274"/>
    <tableColumn id="2" xr3:uid="{D3B69705-CF32-47EA-88EE-6BB2B05BAAE9}" name="Kolumn2" headerRowDxfId="273" dataDxfId="272"/>
    <tableColumn id="3" xr3:uid="{6F44337F-469C-4B18-85F2-439985895CD8}" name="Kolumn3" headerRowDxfId="271" dataDxfId="270"/>
    <tableColumn id="4" xr3:uid="{C6EDC9B2-73BD-415D-9922-595F4185CA0C}" name="Kolumn4" headerRowDxfId="269" dataDxfId="268">
      <calculatedColumnFormula>#REF!-#REF!</calculatedColumnFormula>
    </tableColumn>
  </tableColumns>
  <tableStyleInfo name="TableStyleMedium1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14B3CE8-A32C-4830-B2C4-B0680FE5FCAB}" name="Tabell62228" displayName="Tabell62228" ref="I73:M76" headerRowCount="0" totalsRowShown="0" headerRowDxfId="267" dataDxfId="266">
  <tableColumns count="5">
    <tableColumn id="1" xr3:uid="{4626BD96-B9AF-4679-B6D5-F8065A0CD239}" name="Kolumn1" headerRowDxfId="265" dataDxfId="264"/>
    <tableColumn id="2" xr3:uid="{D4B3711F-8986-490A-BC47-577EF3BAA96C}" name="Kolumn2" headerRowDxfId="263" dataDxfId="262"/>
    <tableColumn id="3" xr3:uid="{3C13EEDE-575A-4C4B-89F0-805D383812DD}" name="Kolumn3" headerRowDxfId="261" dataDxfId="260"/>
    <tableColumn id="4" xr3:uid="{1FCB9509-127E-4BBB-B53B-3DE99A2EF93C}" name="Kolumn4" headerRowDxfId="259" dataDxfId="258"/>
    <tableColumn id="5" xr3:uid="{ACB947D8-D268-4B40-8864-117117A546CB}" name="Kolumn5" headerRowDxfId="257" dataDxfId="256"/>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1AEF1D4-9063-4901-AD65-7B29B9E9006E}" name="Tabell1202629" displayName="Tabell1202629" ref="A87:F95" headerRowCount="0" totalsRowShown="0" headerRowDxfId="255" dataDxfId="254">
  <tableColumns count="6">
    <tableColumn id="1" xr3:uid="{E2497C54-E539-4135-BFD5-D81638224FE5}" name="Kolumn1" headerRowDxfId="253" dataDxfId="252"/>
    <tableColumn id="2" xr3:uid="{352336ED-2FB3-43F6-9976-B8F6C99E3000}" name="Kolumn2" headerRowDxfId="251" dataDxfId="250"/>
    <tableColumn id="3" xr3:uid="{3E1D2D53-FA32-46B0-92AE-A3F7C5C13FBA}" name="Kolumn3" headerRowDxfId="249" dataDxfId="248"/>
    <tableColumn id="4" xr3:uid="{0DD39A09-5FF1-418E-B16A-3BA166B5C1F5}" name="Kolumn4" headerRowDxfId="247" dataDxfId="246"/>
    <tableColumn id="5" xr3:uid="{263202B6-051B-40DC-8EB8-C450DB716832}" name="Kolumn5" headerRowDxfId="245" dataDxfId="244"/>
    <tableColumn id="6" xr3:uid="{49F9B730-0186-4108-AC32-358965EBFD1F}" name="Kolumn6" headerRowDxfId="243" dataDxfId="242"/>
  </tableColumns>
  <tableStyleInfo name="TableStyleMedium16"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FD74D1-32B3-43C7-A123-D91B6C78B60C}" name="Tabell36212730" displayName="Tabell36212730" ref="O87:R88" headerRowCount="0" totalsRowShown="0" headerRowDxfId="241" dataDxfId="240">
  <tableColumns count="4">
    <tableColumn id="1" xr3:uid="{EA86FF54-626C-4B0E-AA41-415CE8359A77}" name="Kolumn1" headerRowDxfId="239" dataDxfId="238"/>
    <tableColumn id="2" xr3:uid="{E805BFA5-83FB-44FA-ACED-334B0AF3C8B5}" name="Kolumn2" headerRowDxfId="237" dataDxfId="236"/>
    <tableColumn id="3" xr3:uid="{10126C5E-C1C0-4388-8988-CD390CBE96BE}" name="Kolumn3" headerRowDxfId="235" dataDxfId="234"/>
    <tableColumn id="4" xr3:uid="{7A79078A-1158-4D75-812E-1BB60D66EDB4}" name="Kolumn4" headerRowDxfId="233" dataDxfId="232">
      <calculatedColumnFormula>#REF!-#REF!</calculatedColumnFormula>
    </tableColumn>
  </tableColumns>
  <tableStyleInfo name="TableStyleMedium16"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159D183-B980-4D4B-966D-7BB1A8AD9DD6}" name="Tabell6222831" displayName="Tabell6222831" ref="I87:M90" headerRowCount="0" totalsRowShown="0" headerRowDxfId="231" dataDxfId="230">
  <tableColumns count="5">
    <tableColumn id="1" xr3:uid="{DB400CED-247C-4493-AF0E-EA6B6B4CF163}" name="Kolumn1" headerRowDxfId="229" dataDxfId="228"/>
    <tableColumn id="2" xr3:uid="{7799989E-5C06-414A-B6BF-04B21138FA0B}" name="Kolumn2" headerRowDxfId="227" dataDxfId="226"/>
    <tableColumn id="3" xr3:uid="{0FBE7F5F-C1D5-473A-8E1F-7E53CF2069F1}" name="Kolumn3" headerRowDxfId="225" dataDxfId="224"/>
    <tableColumn id="4" xr3:uid="{61EE0FD8-6468-4028-99EB-EB988F4AF3D6}" name="Kolumn4" headerRowDxfId="223" dataDxfId="222"/>
    <tableColumn id="5" xr3:uid="{04E76FCF-24D9-4937-BCDD-A32C2FF156B0}" name="Kolumn5" headerRowDxfId="221" dataDxfId="220"/>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59B64F9-64D0-43B2-BA8D-21B2159D2ABF}" name="Tabell120262932" displayName="Tabell120262932" ref="A101:F109" headerRowCount="0" totalsRowShown="0" headerRowDxfId="219" dataDxfId="218">
  <tableColumns count="6">
    <tableColumn id="1" xr3:uid="{DC23C814-91CF-4418-93F6-96D643612C5E}" name="Kolumn1" headerRowDxfId="217" dataDxfId="216"/>
    <tableColumn id="2" xr3:uid="{962E87F7-8A85-4CFB-8671-AEC4B72545E5}" name="Kolumn2" headerRowDxfId="215" dataDxfId="214"/>
    <tableColumn id="3" xr3:uid="{BF2C248A-4FF8-4CDE-A091-30F3A1C1A35C}" name="Kolumn3" headerRowDxfId="213" dataDxfId="212"/>
    <tableColumn id="4" xr3:uid="{D5F719B6-6489-4008-9223-5BD6F3E38ECF}" name="Kolumn4" headerRowDxfId="211" dataDxfId="210"/>
    <tableColumn id="5" xr3:uid="{849F3154-2BA9-4551-8F77-E2D0A4D20C52}" name="Kolumn5" headerRowDxfId="209" dataDxfId="208"/>
    <tableColumn id="6" xr3:uid="{FDB659CA-6C3F-47D6-BEF1-62C44DD501EA}" name="Kolumn6" headerRowDxfId="207" dataDxfId="206"/>
  </tableColumns>
  <tableStyleInfo name="TableStyleMedium16"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B67A86B-F9FA-4DD5-89D0-A96B2884E6EB}" name="Tabell3621273033" displayName="Tabell3621273033" ref="O101:R102" headerRowCount="0" totalsRowShown="0" headerRowDxfId="205" dataDxfId="204">
  <tableColumns count="4">
    <tableColumn id="1" xr3:uid="{B97AE9FB-3493-4516-9316-0F714BD4C3A7}" name="Kolumn1" headerRowDxfId="203" dataDxfId="202"/>
    <tableColumn id="2" xr3:uid="{4E1440A0-41A3-468A-8F3A-B898AA03B19C}" name="Kolumn2" headerRowDxfId="201" dataDxfId="200"/>
    <tableColumn id="3" xr3:uid="{E599694E-3AF2-4BBC-92A7-36889444B2C8}" name="Kolumn3" headerRowDxfId="199" dataDxfId="198"/>
    <tableColumn id="4" xr3:uid="{974E88CE-6895-4485-B9BC-D9096FD8A885}" name="Kolumn4" headerRowDxfId="197" dataDxfId="196">
      <calculatedColumnFormula>#REF!-#REF!</calculatedColumnFormula>
    </tableColumn>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852CBDF-14BF-4F25-B20C-919E7280A05B}" name="Tabell6" displayName="Tabell6" ref="I31:M34" headerRowCount="0" totalsRowShown="0" headerRowDxfId="519" dataDxfId="518">
  <tableColumns count="5">
    <tableColumn id="1" xr3:uid="{50141437-20EE-4276-BE91-AD298B9177AC}" name="Kolumn1" headerRowDxfId="517" dataDxfId="516"/>
    <tableColumn id="2" xr3:uid="{A0C90B1D-DD3C-42EE-A7B0-B04FD0E53E83}" name="Kolumn2" headerRowDxfId="515" dataDxfId="514"/>
    <tableColumn id="3" xr3:uid="{6323C501-D4A2-4329-B6B2-D04372CFC9CB}" name="Kolumn3" headerRowDxfId="513" dataDxfId="512"/>
    <tableColumn id="4" xr3:uid="{86ADE522-6320-4A2C-AB18-0AC46EB3A119}" name="Kolumn4" headerRowDxfId="511" dataDxfId="510"/>
    <tableColumn id="5" xr3:uid="{8D27AC85-FCB3-45C7-AD60-E68B0B7C4247}" name="Kolumn5" headerRowDxfId="509" dataDxfId="508"/>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752D926-05C2-43C1-AC03-D758DB9FC1F2}" name="Tabell622283134" displayName="Tabell622283134" ref="I101:M104" headerRowCount="0" totalsRowShown="0" headerRowDxfId="195" dataDxfId="194">
  <tableColumns count="5">
    <tableColumn id="1" xr3:uid="{54770543-BE18-402E-89F3-BA4FB580692B}" name="Kolumn1" headerRowDxfId="193" dataDxfId="192"/>
    <tableColumn id="2" xr3:uid="{0456ACF3-B086-4C84-AC40-ED393A1A31EF}" name="Kolumn2" headerRowDxfId="191" dataDxfId="190"/>
    <tableColumn id="3" xr3:uid="{FB8E41D3-24D9-42E2-B066-205F3FE91C60}" name="Kolumn3" headerRowDxfId="189" dataDxfId="188"/>
    <tableColumn id="4" xr3:uid="{95B0607C-DD38-4C9D-8E5B-EA854977A5FB}" name="Kolumn4" headerRowDxfId="187" dataDxfId="186"/>
    <tableColumn id="5" xr3:uid="{D5CBA076-9F68-4DA6-A664-6D98BE941DBE}" name="Kolumn5" headerRowDxfId="185" dataDxfId="184"/>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EA634A0-60F5-4113-90BA-03ADF2C4EEE6}" name="Tabell1835" displayName="Tabell1835" ref="A129:F137" headerRowCount="0" totalsRowShown="0" headerRowDxfId="183" dataDxfId="182">
  <tableColumns count="6">
    <tableColumn id="1" xr3:uid="{8F6DA8C7-E019-43B7-B832-9312BD3DBD4C}" name="Kolumn1" headerRowDxfId="181" dataDxfId="180"/>
    <tableColumn id="2" xr3:uid="{5B3EF5F1-642A-4990-B49C-DFF82B14B463}" name="Kolumn2" headerRowDxfId="179" dataDxfId="178"/>
    <tableColumn id="3" xr3:uid="{E9114351-EB12-4B2A-AAA5-0059E9EB8477}" name="Kolumn3" headerRowDxfId="177" dataDxfId="176"/>
    <tableColumn id="4" xr3:uid="{35F32381-012B-49D6-9DCA-6783676D1528}" name="Kolumn4" headerRowDxfId="175" dataDxfId="174"/>
    <tableColumn id="5" xr3:uid="{7B85A20F-64CA-4935-BF8A-7259B6E8841C}" name="Kolumn5" headerRowDxfId="173" dataDxfId="172"/>
    <tableColumn id="6" xr3:uid="{1081FC86-9AE6-4E8D-AFC3-BE11DD4EF6F5}" name="Kolumn6" headerRowDxfId="171" dataDxfId="170"/>
  </tableColumns>
  <tableStyleInfo name="TableStyleMedium16"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414B26D-FC0D-459C-B49C-F56A92161C28}" name="Tabell36936" displayName="Tabell36936" ref="O129:R130" headerRowCount="0" totalsRowShown="0" headerRowDxfId="169" dataDxfId="168">
  <tableColumns count="4">
    <tableColumn id="1" xr3:uid="{E93951DD-0E8C-4346-BAFD-B42ADA86299A}" name="Kolumn1" headerRowDxfId="167" dataDxfId="166"/>
    <tableColumn id="2" xr3:uid="{AEA4E4E4-7E25-4EA0-843B-FD1B59DF1EF9}" name="Kolumn2" headerRowDxfId="165" dataDxfId="164"/>
    <tableColumn id="3" xr3:uid="{78D32C4D-343E-41A2-9357-A661052A9293}" name="Kolumn3" headerRowDxfId="163" dataDxfId="162"/>
    <tableColumn id="4" xr3:uid="{2D3C544B-7E14-4AE0-837F-32A7EB48FB84}" name="Kolumn4" headerRowDxfId="161" dataDxfId="160">
      <calculatedColumnFormula>#REF!-#REF!</calculatedColumnFormula>
    </tableColumn>
  </tableColumns>
  <tableStyleInfo name="TableStyleMedium16"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A53C0B4-961E-46DF-AB16-82E976977442}" name="Tabell61037" displayName="Tabell61037" ref="I129:M132" headerRowCount="0" totalsRowShown="0" headerRowDxfId="159" dataDxfId="158">
  <tableColumns count="5">
    <tableColumn id="1" xr3:uid="{0D5614E3-D54C-47E3-AD03-C6B30CEC3A0E}" name="Kolumn1" headerRowDxfId="157" dataDxfId="156"/>
    <tableColumn id="2" xr3:uid="{03621F56-0DDB-4AE9-A522-970D224692EF}" name="Kolumn2" headerRowDxfId="155" dataDxfId="154"/>
    <tableColumn id="3" xr3:uid="{1113A518-6087-4876-AF55-70E7887B5E3F}" name="Kolumn3" headerRowDxfId="153" dataDxfId="152"/>
    <tableColumn id="4" xr3:uid="{C9402902-D88A-457B-A1E7-7F06DA46F7F3}" name="Kolumn4" headerRowDxfId="151" dataDxfId="150"/>
    <tableColumn id="5" xr3:uid="{0264D6C2-9EED-4CCE-A811-D7D0502FA774}" name="Kolumn5" headerRowDxfId="149" dataDxfId="148"/>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04C80F4-7B82-4217-B0F5-BE5B7EFBD2BE}" name="Tabell183538" displayName="Tabell183538" ref="A143:F151" headerRowCount="0" totalsRowShown="0" headerRowDxfId="147" dataDxfId="146">
  <tableColumns count="6">
    <tableColumn id="1" xr3:uid="{6882F0E8-DBF4-4333-B61F-412226609221}" name="Kolumn1" headerRowDxfId="145" dataDxfId="144"/>
    <tableColumn id="2" xr3:uid="{296FC7D3-8F74-468B-AFB5-B54D8A9A18BD}" name="Kolumn2" headerRowDxfId="143" dataDxfId="142"/>
    <tableColumn id="3" xr3:uid="{2E08C33C-FFEF-492A-B5F3-B8AD218B785D}" name="Kolumn3" headerRowDxfId="141" dataDxfId="140"/>
    <tableColumn id="4" xr3:uid="{43FE68C6-CB31-41BB-998D-F1612B8CD5A3}" name="Kolumn4" headerRowDxfId="139" dataDxfId="138"/>
    <tableColumn id="5" xr3:uid="{D1258AB6-2B40-442F-846B-9DE380E2BCA9}" name="Kolumn5" headerRowDxfId="137" dataDxfId="136"/>
    <tableColumn id="6" xr3:uid="{D7F413DB-B27C-4B87-8CC8-C6ACB18A1980}" name="Kolumn6" headerRowDxfId="135" dataDxfId="134"/>
  </tableColumns>
  <tableStyleInfo name="TableStyleMedium16"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9CD625-27E2-4BE6-83E0-9EED78736BC6}" name="Tabell3693639" displayName="Tabell3693639" ref="O143:R144" headerRowCount="0" totalsRowShown="0" headerRowDxfId="133" dataDxfId="132">
  <tableColumns count="4">
    <tableColumn id="1" xr3:uid="{A4EC0350-293D-4EE1-A9FE-E415FA50323A}" name="Kolumn1" headerRowDxfId="131" dataDxfId="130"/>
    <tableColumn id="2" xr3:uid="{CF170C39-2D6C-4D0E-8D1E-2785BB0A8ACD}" name="Kolumn2" headerRowDxfId="129" dataDxfId="128"/>
    <tableColumn id="3" xr3:uid="{20D572B2-53A1-4028-9315-792C5A64CBB8}" name="Kolumn3" headerRowDxfId="127" dataDxfId="126"/>
    <tableColumn id="4" xr3:uid="{B2B20A00-CA9C-4AA6-A48D-C0F4C76BFE63}" name="Kolumn4" headerRowDxfId="125" dataDxfId="124">
      <calculatedColumnFormula>#REF!-#REF!</calculatedColumnFormula>
    </tableColumn>
  </tableColumns>
  <tableStyleInfo name="TableStyleMedium16"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4A8A99EA-2AD0-4548-85C1-C4EBEBDFC7D7}" name="Tabell6103740" displayName="Tabell6103740" ref="I143:M146" headerRowCount="0" totalsRowShown="0" headerRowDxfId="123" dataDxfId="122">
  <tableColumns count="5">
    <tableColumn id="1" xr3:uid="{6A42F13E-F2F9-4ABC-9BD2-2EC337ED636D}" name="Kolumn1" headerRowDxfId="121" dataDxfId="120"/>
    <tableColumn id="2" xr3:uid="{150487F3-0F19-4944-A97D-AC52A6EACB91}" name="Kolumn2" headerRowDxfId="119" dataDxfId="118"/>
    <tableColumn id="3" xr3:uid="{33FDB974-7F6D-41E8-B14A-6302DD9BBB09}" name="Kolumn3" headerRowDxfId="117" dataDxfId="116"/>
    <tableColumn id="4" xr3:uid="{401949AB-8B9C-4509-8E9F-B2CCE52E36FC}" name="Kolumn4" headerRowDxfId="115" dataDxfId="114"/>
    <tableColumn id="5" xr3:uid="{2C189452-DAF0-4E92-9381-A1F577BCBB30}" name="Kolumn5" headerRowDxfId="113" dataDxfId="112"/>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AE88C7E-1449-4FB7-BD6D-5676606B6F24}" name="Tabell18353841" displayName="Tabell18353841" ref="A171:F179" headerRowCount="0" totalsRowShown="0" headerRowDxfId="111" dataDxfId="110">
  <tableColumns count="6">
    <tableColumn id="1" xr3:uid="{44005ACA-B5A3-4AB1-B4C2-249AC8C795E1}" name="Kolumn1" headerRowDxfId="109" dataDxfId="108"/>
    <tableColumn id="2" xr3:uid="{4DA14EDA-B491-409D-9F05-82B9DD69FA98}" name="Kolumn2" headerRowDxfId="107" dataDxfId="106"/>
    <tableColumn id="3" xr3:uid="{8432B6D2-09EA-4D9C-9DD8-6AC96DB98B5D}" name="Kolumn3" headerRowDxfId="105" dataDxfId="104"/>
    <tableColumn id="4" xr3:uid="{EF836C76-58E4-4103-8C39-17E69C0F69D2}" name="Kolumn4" headerRowDxfId="103" dataDxfId="102"/>
    <tableColumn id="5" xr3:uid="{5CE31460-9493-45DE-A212-BE5AFC3453FD}" name="Kolumn5" headerRowDxfId="101" dataDxfId="100"/>
    <tableColumn id="6" xr3:uid="{9DAA2990-09CB-4B1F-9A67-573A09C1E2AF}" name="Kolumn6" headerRowDxfId="99" dataDxfId="98"/>
  </tableColumns>
  <tableStyleInfo name="TableStyleMedium16"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346035C-E532-4331-A5C7-D3AFA11FD4D4}" name="Tabell369363942" displayName="Tabell369363942" ref="O171:R172" headerRowCount="0" totalsRowShown="0" headerRowDxfId="97" dataDxfId="96">
  <tableColumns count="4">
    <tableColumn id="1" xr3:uid="{4DE9BABD-D69C-4B18-860B-AD1E72760480}" name="Kolumn1" headerRowDxfId="95" dataDxfId="94"/>
    <tableColumn id="2" xr3:uid="{EFCD6B5C-26D7-4B62-B95B-5D7AC52FC1D6}" name="Kolumn2" headerRowDxfId="93" dataDxfId="92"/>
    <tableColumn id="3" xr3:uid="{F9791B61-28FB-49E1-ABE3-40131831CE30}" name="Kolumn3" headerRowDxfId="91" dataDxfId="90"/>
    <tableColumn id="4" xr3:uid="{DB473DCF-687C-4235-996B-9FAA3F0A599E}" name="Kolumn4" headerRowDxfId="89" dataDxfId="88">
      <calculatedColumnFormula>#REF!-#REF!</calculatedColumnFormula>
    </tableColumn>
  </tableColumns>
  <tableStyleInfo name="TableStyleMedium16"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319E936-CD10-4C01-8077-2B658CA0B6E9}" name="Tabell610374043" displayName="Tabell610374043" ref="I171:M174" headerRowCount="0" totalsRowShown="0" headerRowDxfId="87" dataDxfId="86">
  <tableColumns count="5">
    <tableColumn id="1" xr3:uid="{4C61E5F9-91C4-4C23-A366-3D19052524E4}" name="Kolumn1" headerRowDxfId="85" dataDxfId="84"/>
    <tableColumn id="2" xr3:uid="{1CBF8C0F-2B76-4C3F-A1D3-40D275F8B752}" name="Kolumn2" headerRowDxfId="83" dataDxfId="82"/>
    <tableColumn id="3" xr3:uid="{1A8986BA-89D4-4067-AEB4-63AD705C9D40}" name="Kolumn3" headerRowDxfId="81" dataDxfId="80"/>
    <tableColumn id="4" xr3:uid="{5423D0E7-01F4-4FBA-BA2D-19EFE4B0A092}" name="Kolumn4" headerRowDxfId="79" dataDxfId="78"/>
    <tableColumn id="5" xr3:uid="{773A722A-D983-40AC-A7A8-D33FB29ACECC}" name="Kolumn5" headerRowDxfId="77" dataDxfId="76"/>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2E3E22C-99A8-444A-AFA4-1DDD26E86FDE}" name="Tabell18" displayName="Tabell18" ref="A115:F123" headerRowCount="0" totalsRowShown="0" headerRowDxfId="507" dataDxfId="506">
  <tableColumns count="6">
    <tableColumn id="1" xr3:uid="{F74CF925-197D-4A9A-975A-10E5387BF482}" name="Kolumn1" headerRowDxfId="505" dataDxfId="504"/>
    <tableColumn id="2" xr3:uid="{EF49B1AF-D1E0-4DCA-8579-B816D2360A8C}" name="Kolumn2" headerRowDxfId="503" dataDxfId="502"/>
    <tableColumn id="3" xr3:uid="{F1AC1972-E15B-46C1-A97C-AA6C914224F3}" name="Kolumn3" headerRowDxfId="501" dataDxfId="500"/>
    <tableColumn id="4" xr3:uid="{8D62C512-B5C4-4373-AA51-79BDA352BD20}" name="Kolumn4" headerRowDxfId="499" dataDxfId="498"/>
    <tableColumn id="5" xr3:uid="{36556B55-2832-4C4A-9593-088561DDA752}" name="Kolumn5" headerRowDxfId="497" dataDxfId="496"/>
    <tableColumn id="6" xr3:uid="{EA5E26D8-0C05-495C-BA06-BA299209605D}" name="Kolumn6" headerRowDxfId="495" dataDxfId="494"/>
  </tableColumns>
  <tableStyleInfo name="TableStyleMedium16"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8E79C25-7B0D-4DB2-BE42-D46B245A6F22}" name="Tabell1835384144" displayName="Tabell1835384144" ref="A185:F193" headerRowCount="0" totalsRowShown="0" headerRowDxfId="75" dataDxfId="74">
  <tableColumns count="6">
    <tableColumn id="1" xr3:uid="{45F3C7C2-3F6A-48D2-B0FB-977940496C20}" name="Kolumn1" headerRowDxfId="73" dataDxfId="72"/>
    <tableColumn id="2" xr3:uid="{2299CA5B-6B1E-4512-B75B-CE0E95D7D1D5}" name="Kolumn2" headerRowDxfId="71" dataDxfId="70"/>
    <tableColumn id="3" xr3:uid="{C8DFA4D7-14BC-46EA-A43C-2F2C4A5F1F99}" name="Kolumn3" headerRowDxfId="69" dataDxfId="68"/>
    <tableColumn id="4" xr3:uid="{E7CDC97C-69EC-4000-A164-2F526D3B2F95}" name="Kolumn4" headerRowDxfId="67" dataDxfId="66"/>
    <tableColumn id="5" xr3:uid="{2D36DC34-9F53-487D-B1FB-9B0A875621D1}" name="Kolumn5" headerRowDxfId="65" dataDxfId="64"/>
    <tableColumn id="6" xr3:uid="{9C5F0C57-EF2F-40FD-9936-5EAC2FA959D3}" name="Kolumn6" headerRowDxfId="63" dataDxfId="62"/>
  </tableColumns>
  <tableStyleInfo name="TableStyleMedium16"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411483F-FACC-4D52-AAFC-74BB6771DB94}" name="Tabell36936394245" displayName="Tabell36936394245" ref="O185:R186" headerRowCount="0" totalsRowShown="0" headerRowDxfId="61" dataDxfId="60">
  <tableColumns count="4">
    <tableColumn id="1" xr3:uid="{6FF582B2-8464-4E39-9AF4-A0D79F43FCA2}" name="Kolumn1" headerRowDxfId="59" dataDxfId="58"/>
    <tableColumn id="2" xr3:uid="{98CF1B8B-C013-4AAD-A66F-19F47A4ECAB3}" name="Kolumn2" headerRowDxfId="57" dataDxfId="56"/>
    <tableColumn id="3" xr3:uid="{38948FAA-BE34-40D3-8EAB-5B19CC3FC35E}" name="Kolumn3" headerRowDxfId="55" dataDxfId="54"/>
    <tableColumn id="4" xr3:uid="{0C310EB0-079F-4C8B-B728-59353F2DF958}" name="Kolumn4" headerRowDxfId="53" dataDxfId="52">
      <calculatedColumnFormula>#REF!-#REF!</calculatedColumnFormula>
    </tableColumn>
  </tableColumns>
  <tableStyleInfo name="TableStyleMedium16"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6A6F9213-E526-4AE7-A0B1-C805C1C50035}" name="Tabell61037404346" displayName="Tabell61037404346" ref="I185:M188" headerRowCount="0" totalsRowShown="0" headerRowDxfId="51" dataDxfId="50">
  <tableColumns count="5">
    <tableColumn id="1" xr3:uid="{4E9913DD-7A04-430B-96DB-5601318C4438}" name="Kolumn1" headerRowDxfId="49" dataDxfId="48"/>
    <tableColumn id="2" xr3:uid="{572F478A-1BED-4F13-8FBC-603BA40159E8}" name="Kolumn2" headerRowDxfId="47" dataDxfId="46"/>
    <tableColumn id="3" xr3:uid="{DD62B167-3FBF-476C-9E2F-497764283BF6}" name="Kolumn3" headerRowDxfId="45" dataDxfId="44"/>
    <tableColumn id="4" xr3:uid="{1E3F116F-74CF-4522-A977-81F396D57707}" name="Kolumn4" headerRowDxfId="43" dataDxfId="42"/>
    <tableColumn id="5" xr3:uid="{C71707BF-A1D6-4ABB-8864-118FDCD20E21}" name="Kolumn5" headerRowDxfId="41" dataDxfId="40"/>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BA6A40-2293-41D7-AFFE-3C7665CABDFF}" name="Tabell3" displayName="Tabell3" ref="A5:D20" headerRowCount="0" totalsRowShown="0" headerRowDxfId="39">
  <tableColumns count="4">
    <tableColumn id="1" xr3:uid="{9DCD91B9-31D9-4364-B77F-1CDE8290FD82}" name="Kolumn1" headerRowDxfId="38" dataDxfId="37"/>
    <tableColumn id="2" xr3:uid="{348763B5-8F8A-4876-A422-6ED284859091}" name="Kolumn2" headerRowDxfId="36" dataDxfId="35"/>
    <tableColumn id="3" xr3:uid="{0DAB5EBD-0EE1-46A7-9CE5-41E40F82F2BD}" name="Kolumn3" headerRowDxfId="34" dataDxfId="33"/>
    <tableColumn id="4" xr3:uid="{B4BAA5D2-0C62-4E76-9228-E93F81B5D9D2}" name="Kolumn4" headerRowDxfId="32" dataDxfId="31">
      <calculatedColumnFormula>C5-B5</calculatedColumnFormula>
    </tableColumn>
  </tableColumns>
  <tableStyleInfo name="TableStyleMedium16"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9F573B-2D8F-4A77-9749-11FE9264BFE5}" name="Tabell4" displayName="Tabell4" ref="A4:E17" headerRowCount="0" totalsRowShown="0" headerRowDxfId="30" dataDxfId="29">
  <tableColumns count="5">
    <tableColumn id="1" xr3:uid="{5AB3FDDA-B603-47B3-8975-52BC66B7F82C}" name="Kolumn1" headerRowDxfId="28" dataDxfId="27"/>
    <tableColumn id="2" xr3:uid="{EF03A9AD-F320-4958-8B4B-52511E987A91}" name="Kolumn2" headerRowDxfId="26" dataDxfId="25"/>
    <tableColumn id="3" xr3:uid="{DD8999A6-C54B-4DDD-9A32-AC06C9F977D6}" name="Kolumn3" headerRowDxfId="24" dataDxfId="23"/>
    <tableColumn id="4" xr3:uid="{B579A2AB-642C-4164-86CD-E781B810FC01}" name="Kolumn4" headerRowDxfId="22" dataDxfId="21">
      <calculatedColumnFormula>C4-B4</calculatedColumnFormula>
    </tableColumn>
    <tableColumn id="5" xr3:uid="{B7AE4CE7-E92F-48F0-8E0E-695165A03664}" name="Kolumn5" headerRowDxfId="20" dataDxfId="19" dataCellStyle="Procent">
      <calculatedColumnFormula>(C4-B4)/B4</calculatedColumnFormula>
    </tableColumn>
  </tableColumns>
  <tableStyleInfo name="TableStyleMedium18"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5688D7E-E932-4EE0-93EC-1580DB184824}" name="Tabell46" displayName="Tabell46" ref="A4:E17" headerRowCount="0" totalsRowShown="0" headerRowDxfId="18" dataDxfId="17">
  <tableColumns count="5">
    <tableColumn id="1" xr3:uid="{70B87AFE-A34D-4415-BFF5-9F566C9E796B}" name="Kolumn1" headerRowDxfId="16" dataDxfId="15"/>
    <tableColumn id="2" xr3:uid="{B642EC5A-D6A0-4E12-AB24-ACABF286FC4D}" name="Kolumn2" headerRowDxfId="14" dataDxfId="13"/>
    <tableColumn id="3" xr3:uid="{9F6D94F2-8370-48CD-B112-5EDCE0D070E7}" name="Kolumn3" headerRowDxfId="12" dataDxfId="11"/>
    <tableColumn id="4" xr3:uid="{71C74627-3194-4889-9255-9CCB17B63B90}" name="Kolumn4" headerRowDxfId="10" dataDxfId="9">
      <calculatedColumnFormula>C4-B4</calculatedColumnFormula>
    </tableColumn>
    <tableColumn id="5" xr3:uid="{84F141C9-1233-46B4-A46B-BF9781EBAA0B}" name="Kolumn5" headerRowDxfId="8" dataDxfId="7" dataCellStyle="Procent">
      <calculatedColumnFormula>(C4-B4)/B4</calculatedColumnFormula>
    </tableColumn>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3BC14A4-7A41-41C3-B31C-A5F1AB7BCC67}" name="Tabell47" displayName="Tabell47" ref="A4:E17" headerRowCount="0" totalsRowShown="0" headerRowDxfId="6">
  <tableColumns count="5">
    <tableColumn id="1" xr3:uid="{59AA2AAD-93FB-46AD-8B89-B5641E7DC352}" name="Kolumn1" headerRowDxfId="5" dataDxfId="4"/>
    <tableColumn id="2" xr3:uid="{137337C3-CF8E-4E15-8CF9-8D644003FFB3}" name="Kolumn2" headerRowDxfId="3"/>
    <tableColumn id="3" xr3:uid="{5703CF95-017C-47E8-B652-123067BB94D4}" name="Kolumn3" headerRowDxfId="2"/>
    <tableColumn id="4" xr3:uid="{3FA08E36-931D-48F0-B601-7449E6199047}" name="Kolumn4" headerRowDxfId="1"/>
    <tableColumn id="5" xr3:uid="{ED056D35-3F2C-41C8-9B7D-38643B637BDA}" name="Kolumn5" headerRowDxfId="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981665-5355-4D50-A207-061311DF6EAB}" name="Tabell369" displayName="Tabell369" ref="O115:R116" headerRowCount="0" totalsRowShown="0" headerRowDxfId="493" dataDxfId="492">
  <tableColumns count="4">
    <tableColumn id="1" xr3:uid="{D6A9899F-C9C1-44F3-843E-00A77914C062}" name="Kolumn1" headerRowDxfId="491" dataDxfId="490"/>
    <tableColumn id="2" xr3:uid="{13A0EC08-7FAD-4C13-AB27-43CB2B5F86E4}" name="Kolumn2" headerRowDxfId="489" dataDxfId="488"/>
    <tableColumn id="3" xr3:uid="{8B36AC0D-86D7-4078-AE24-EE4F921FE086}" name="Kolumn3" headerRowDxfId="487" dataDxfId="486"/>
    <tableColumn id="4" xr3:uid="{73C8BD9B-C38F-44AF-9FF2-A2FAD31D4FD0}" name="Kolumn4" headerRowDxfId="485" dataDxfId="484">
      <calculatedColumnFormula>#REF!-#REF!</calculatedColumnFormula>
    </tableColumn>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C0198A4-6930-4D30-8B23-F8DF3C905956}" name="Tabell610" displayName="Tabell610" ref="I115:M118" headerRowCount="0" totalsRowShown="0" headerRowDxfId="483" dataDxfId="482">
  <tableColumns count="5">
    <tableColumn id="1" xr3:uid="{3927D984-71BE-4A0B-A84C-0BC9245CEA2A}" name="Kolumn1" headerRowDxfId="481" dataDxfId="480"/>
    <tableColumn id="2" xr3:uid="{A06E3CE3-CA12-4CAC-8B25-EB35A1D12A65}" name="Kolumn2" headerRowDxfId="479" dataDxfId="478"/>
    <tableColumn id="3" xr3:uid="{8836CE89-A411-4504-815D-7FBB7A8A4655}" name="Kolumn3" headerRowDxfId="477" dataDxfId="476"/>
    <tableColumn id="4" xr3:uid="{76645355-5B57-49C6-B3ED-4CA86E1FF346}" name="Kolumn4" headerRowDxfId="475" dataDxfId="474"/>
    <tableColumn id="5" xr3:uid="{163AFD9C-A59F-4AE7-891B-CEC38651B94B}" name="Kolumn5" headerRowDxfId="473" dataDxfId="47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A1FE7DB-4767-40EE-BC40-1A610512D268}" name="Tabell1811" displayName="Tabell1811" ref="A157:F165" headerRowCount="0" totalsRowShown="0" headerRowDxfId="471" dataDxfId="470">
  <tableColumns count="6">
    <tableColumn id="1" xr3:uid="{BBBC026F-80DF-4866-9B45-AC1414E9938E}" name="Kolumn1" headerRowDxfId="469" dataDxfId="468"/>
    <tableColumn id="2" xr3:uid="{4A6C5E53-02D0-4D32-A9C2-1937B46C83D2}" name="Kolumn2" headerRowDxfId="467" dataDxfId="466"/>
    <tableColumn id="3" xr3:uid="{FDF06A50-943E-42E4-8341-C36EEE49846F}" name="Kolumn3" headerRowDxfId="465" dataDxfId="464"/>
    <tableColumn id="4" xr3:uid="{994FD37D-1253-49F9-BB31-BEE6915B5162}" name="Kolumn4" headerRowDxfId="463" dataDxfId="462"/>
    <tableColumn id="5" xr3:uid="{8C466918-86A9-4B7D-A188-AE4FF7E9ED4A}" name="Kolumn5" headerRowDxfId="461" dataDxfId="460"/>
    <tableColumn id="6" xr3:uid="{0D46F9FC-4806-44B7-A8DF-185F7F34929A}" name="Kolumn6" headerRowDxfId="459" dataDxfId="458"/>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7264A57-B43B-45E2-B983-B030FEC56CCC}" name="Tabell36912" displayName="Tabell36912" ref="O157:R158" headerRowCount="0" totalsRowShown="0" headerRowDxfId="457" dataDxfId="456">
  <tableColumns count="4">
    <tableColumn id="1" xr3:uid="{403B731A-A425-49A2-93F6-28B64D4BA4E6}" name="Kolumn1" headerRowDxfId="455" dataDxfId="454"/>
    <tableColumn id="2" xr3:uid="{79ED5A8F-5BBD-4292-B932-97D5F1FAB089}" name="Kolumn2" headerRowDxfId="453" dataDxfId="452"/>
    <tableColumn id="3" xr3:uid="{AEF4C1C0-1981-423F-9390-2FAA35F455BF}" name="Kolumn3" headerRowDxfId="451" dataDxfId="450"/>
    <tableColumn id="4" xr3:uid="{55DDE166-02B1-4044-84C1-C2D4064B5E95}" name="Kolumn4" headerRowDxfId="449" dataDxfId="448">
      <calculatedColumnFormula>#REF!-#REF!</calculatedColumnFormula>
    </tableColumn>
  </tableColumns>
  <tableStyleInfo name="TableStyleMedium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0A521A3-E2B6-4452-9886-29E77A79485F}" name="Tabell61013" displayName="Tabell61013" ref="I157:M160" headerRowCount="0" totalsRowShown="0" headerRowDxfId="447" dataDxfId="446">
  <tableColumns count="5">
    <tableColumn id="1" xr3:uid="{663CE154-4EDB-4853-A75C-260A0419270C}" name="Kolumn1" headerRowDxfId="445" dataDxfId="444"/>
    <tableColumn id="2" xr3:uid="{3A076908-2105-4D94-8741-1EED7DEA76E8}" name="Kolumn2" headerRowDxfId="443" dataDxfId="442"/>
    <tableColumn id="3" xr3:uid="{D00D2177-CDAC-4F37-A9FF-AFA579774CAB}" name="Kolumn3" headerRowDxfId="441" dataDxfId="440"/>
    <tableColumn id="4" xr3:uid="{A0975E8C-1552-46C9-8CCB-171EF7DC0EAC}" name="Kolumn4" headerRowDxfId="439" dataDxfId="438"/>
    <tableColumn id="5" xr3:uid="{92361C5F-37B2-4CA7-BDC9-EBABCF0E657E}" name="Kolumn5" headerRowDxfId="437" dataDxfId="436"/>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623B7-B052-42DF-A5C7-F5C1592D6DF4}">
  <dimension ref="G2:P31"/>
  <sheetViews>
    <sheetView workbookViewId="0">
      <selection activeCell="M26" sqref="L26:M26"/>
    </sheetView>
  </sheetViews>
  <sheetFormatPr defaultRowHeight="14.4" x14ac:dyDescent="0.3"/>
  <cols>
    <col min="10" max="10" width="13.109375" customWidth="1"/>
    <col min="13" max="13" width="11" bestFit="1" customWidth="1"/>
  </cols>
  <sheetData>
    <row r="2" spans="8:13" ht="18" x14ac:dyDescent="0.35">
      <c r="H2" s="1" t="s">
        <v>0</v>
      </c>
    </row>
    <row r="5" spans="8:13" ht="15.6" x14ac:dyDescent="0.3">
      <c r="H5" s="3" t="s">
        <v>1</v>
      </c>
      <c r="I5" s="3"/>
      <c r="J5" s="3" t="s">
        <v>2</v>
      </c>
      <c r="K5" s="3"/>
      <c r="L5" s="3"/>
      <c r="M5" s="3"/>
    </row>
    <row r="7" spans="8:13" x14ac:dyDescent="0.3">
      <c r="H7" t="s">
        <v>3</v>
      </c>
      <c r="J7" s="4">
        <v>962154</v>
      </c>
    </row>
    <row r="8" spans="8:13" x14ac:dyDescent="0.3">
      <c r="H8" t="s">
        <v>4</v>
      </c>
      <c r="J8" s="4">
        <v>571868</v>
      </c>
    </row>
    <row r="9" spans="8:13" x14ac:dyDescent="0.3">
      <c r="H9" t="s">
        <v>5</v>
      </c>
      <c r="J9" s="4">
        <v>339313</v>
      </c>
    </row>
    <row r="10" spans="8:13" x14ac:dyDescent="0.3">
      <c r="H10" t="s">
        <v>6</v>
      </c>
      <c r="J10" s="4">
        <v>225164</v>
      </c>
    </row>
    <row r="11" spans="8:13" x14ac:dyDescent="0.3">
      <c r="H11" t="s">
        <v>7</v>
      </c>
      <c r="J11" s="4">
        <v>161034</v>
      </c>
    </row>
    <row r="12" spans="8:13" x14ac:dyDescent="0.3">
      <c r="H12" t="s">
        <v>18</v>
      </c>
      <c r="J12" s="4">
        <v>153367</v>
      </c>
    </row>
    <row r="13" spans="8:13" x14ac:dyDescent="0.3">
      <c r="H13" t="s">
        <v>11</v>
      </c>
      <c r="J13" s="4">
        <v>152078</v>
      </c>
    </row>
    <row r="14" spans="8:13" x14ac:dyDescent="0.3">
      <c r="H14" t="s">
        <v>14</v>
      </c>
      <c r="J14" s="4">
        <v>145415</v>
      </c>
    </row>
    <row r="15" spans="8:13" x14ac:dyDescent="0.3">
      <c r="H15" t="s">
        <v>12</v>
      </c>
      <c r="J15" s="4">
        <v>141676</v>
      </c>
    </row>
    <row r="16" spans="8:13" x14ac:dyDescent="0.3">
      <c r="H16" t="s">
        <v>13</v>
      </c>
      <c r="J16" s="4">
        <v>139222</v>
      </c>
    </row>
    <row r="17" spans="7:16" x14ac:dyDescent="0.3">
      <c r="H17" t="s">
        <v>20</v>
      </c>
      <c r="J17" s="4">
        <v>127119</v>
      </c>
    </row>
    <row r="18" spans="7:16" x14ac:dyDescent="0.3">
      <c r="H18" t="s">
        <v>15</v>
      </c>
      <c r="J18" s="4">
        <v>122948</v>
      </c>
    </row>
    <row r="19" spans="7:16" x14ac:dyDescent="0.3">
      <c r="H19" t="s">
        <v>17</v>
      </c>
      <c r="J19" s="4">
        <v>112178</v>
      </c>
    </row>
    <row r="20" spans="7:16" x14ac:dyDescent="0.3">
      <c r="H20" t="s">
        <v>8</v>
      </c>
      <c r="J20" s="4">
        <v>111722</v>
      </c>
    </row>
    <row r="21" spans="7:16" x14ac:dyDescent="0.3">
      <c r="H21" t="s">
        <v>10</v>
      </c>
      <c r="J21" s="4">
        <v>105924</v>
      </c>
    </row>
    <row r="22" spans="7:16" x14ac:dyDescent="0.3">
      <c r="H22" t="s">
        <v>9</v>
      </c>
      <c r="J22" s="4">
        <v>103656</v>
      </c>
    </row>
    <row r="23" spans="7:16" x14ac:dyDescent="0.3">
      <c r="H23" t="s">
        <v>19</v>
      </c>
      <c r="J23" s="4">
        <v>101455</v>
      </c>
    </row>
    <row r="24" spans="7:16" x14ac:dyDescent="0.3">
      <c r="H24" t="s">
        <v>16</v>
      </c>
      <c r="J24" s="4">
        <v>101268</v>
      </c>
    </row>
    <row r="25" spans="7:16" x14ac:dyDescent="0.3">
      <c r="G25" s="2" t="s">
        <v>21</v>
      </c>
      <c r="H25" s="2"/>
      <c r="I25" s="2"/>
      <c r="J25" s="6">
        <f>SUM(J7:J24)</f>
        <v>3877561</v>
      </c>
      <c r="K25" s="7"/>
      <c r="L25" s="7"/>
      <c r="M25" s="7"/>
    </row>
    <row r="26" spans="7:16" x14ac:dyDescent="0.3">
      <c r="G26" s="2" t="s">
        <v>152</v>
      </c>
      <c r="H26" s="2"/>
      <c r="I26" s="2"/>
      <c r="J26" s="6">
        <v>10230185</v>
      </c>
      <c r="K26" s="7"/>
      <c r="L26" s="7"/>
      <c r="M26" s="4"/>
      <c r="P26" s="5"/>
    </row>
    <row r="27" spans="7:16" x14ac:dyDescent="0.3">
      <c r="G27" s="2" t="s">
        <v>22</v>
      </c>
      <c r="H27" s="2"/>
      <c r="I27" s="2"/>
      <c r="J27" s="8">
        <f>J25/J26</f>
        <v>0.37903136649043984</v>
      </c>
    </row>
    <row r="29" spans="7:16" x14ac:dyDescent="0.3">
      <c r="G29" t="s">
        <v>23</v>
      </c>
    </row>
    <row r="31" spans="7:16" x14ac:dyDescent="0.3">
      <c r="G31" t="s">
        <v>123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C75C7-9718-4859-8E48-63813718F06F}">
  <dimension ref="E2:AE61"/>
  <sheetViews>
    <sheetView topLeftCell="G31" zoomScaleNormal="100" workbookViewId="0">
      <selection activeCell="S24" sqref="S24"/>
    </sheetView>
  </sheetViews>
  <sheetFormatPr defaultRowHeight="14.4" x14ac:dyDescent="0.3"/>
  <cols>
    <col min="12" max="12" width="10.77734375" bestFit="1" customWidth="1"/>
    <col min="15" max="16" width="9.21875" bestFit="1" customWidth="1"/>
    <col min="19" max="19" width="10.21875" bestFit="1" customWidth="1"/>
    <col min="22" max="22" width="10.21875" bestFit="1" customWidth="1"/>
    <col min="31" max="31" width="11.21875" bestFit="1" customWidth="1"/>
  </cols>
  <sheetData>
    <row r="2" spans="5:26" ht="18" x14ac:dyDescent="0.35">
      <c r="G2" s="1" t="s">
        <v>88</v>
      </c>
    </row>
    <row r="4" spans="5:26" x14ac:dyDescent="0.3">
      <c r="E4" s="2" t="s">
        <v>1</v>
      </c>
      <c r="F4" s="2"/>
      <c r="G4" s="2" t="s">
        <v>45</v>
      </c>
      <c r="H4" s="2"/>
      <c r="I4" s="2"/>
      <c r="J4" s="2" t="s">
        <v>46</v>
      </c>
      <c r="K4" s="2"/>
      <c r="L4" s="2" t="s">
        <v>47</v>
      </c>
      <c r="M4" s="2"/>
      <c r="N4" s="2"/>
      <c r="O4" s="2" t="s">
        <v>46</v>
      </c>
      <c r="P4" s="2"/>
      <c r="Q4" s="2" t="s">
        <v>48</v>
      </c>
      <c r="R4" s="2"/>
      <c r="S4" s="2"/>
      <c r="T4" s="2" t="s">
        <v>46</v>
      </c>
      <c r="V4" s="2" t="s">
        <v>91</v>
      </c>
      <c r="W4" s="2"/>
      <c r="X4" s="2"/>
      <c r="Y4" s="2"/>
      <c r="Z4" s="2"/>
    </row>
    <row r="6" spans="5:26" x14ac:dyDescent="0.3">
      <c r="E6" t="s">
        <v>4</v>
      </c>
      <c r="G6" s="7">
        <v>1006</v>
      </c>
      <c r="H6" s="7"/>
      <c r="I6" s="7"/>
      <c r="J6" s="7">
        <v>1.5</v>
      </c>
      <c r="K6" s="7"/>
      <c r="L6" s="7">
        <v>3062</v>
      </c>
      <c r="M6" s="7"/>
      <c r="N6" s="7"/>
      <c r="O6" s="7">
        <v>13.7</v>
      </c>
      <c r="P6" s="7"/>
      <c r="Q6" s="7">
        <v>4068</v>
      </c>
      <c r="T6" s="7">
        <v>4.5999999999999996</v>
      </c>
      <c r="V6" s="22">
        <v>0.19</v>
      </c>
    </row>
    <row r="7" spans="5:26" x14ac:dyDescent="0.3">
      <c r="E7" t="s">
        <v>5</v>
      </c>
      <c r="G7" s="7">
        <v>441</v>
      </c>
      <c r="H7" s="7"/>
      <c r="I7" s="7"/>
      <c r="J7" s="7">
        <v>1.2</v>
      </c>
      <c r="K7" s="7"/>
      <c r="L7" s="7">
        <v>1507</v>
      </c>
      <c r="M7" s="7"/>
      <c r="N7" s="7"/>
      <c r="O7" s="7">
        <v>10.5</v>
      </c>
      <c r="P7" s="7"/>
      <c r="Q7" s="7">
        <v>1948</v>
      </c>
      <c r="T7" s="7">
        <v>3.7</v>
      </c>
      <c r="V7" s="22">
        <v>0.13</v>
      </c>
    </row>
    <row r="8" spans="5:26" x14ac:dyDescent="0.3">
      <c r="E8" t="s">
        <v>41</v>
      </c>
      <c r="G8" s="7">
        <v>439</v>
      </c>
      <c r="H8" s="7"/>
      <c r="I8" s="7"/>
      <c r="J8" s="7">
        <v>1.5</v>
      </c>
      <c r="K8" s="7"/>
      <c r="L8" s="7">
        <v>1232</v>
      </c>
      <c r="M8" s="7"/>
      <c r="N8" s="7"/>
      <c r="O8" s="7">
        <v>13.5</v>
      </c>
      <c r="P8" s="7"/>
      <c r="Q8" s="7">
        <v>1671</v>
      </c>
      <c r="T8" s="7">
        <v>4.4000000000000004</v>
      </c>
      <c r="V8" s="22">
        <v>0.52</v>
      </c>
    </row>
    <row r="9" spans="5:26" x14ac:dyDescent="0.3">
      <c r="E9" t="s">
        <v>7</v>
      </c>
      <c r="G9" s="7">
        <v>392</v>
      </c>
      <c r="H9" s="7"/>
      <c r="I9" s="7"/>
      <c r="J9" s="7">
        <v>1.9</v>
      </c>
      <c r="K9" s="7"/>
      <c r="L9" s="7">
        <v>1365</v>
      </c>
      <c r="M9" s="7"/>
      <c r="N9" s="7"/>
      <c r="O9" s="7">
        <v>17.3</v>
      </c>
      <c r="P9" s="7"/>
      <c r="Q9" s="7">
        <v>1757</v>
      </c>
      <c r="T9" s="7">
        <v>6.2</v>
      </c>
      <c r="V9" s="22">
        <v>0.49</v>
      </c>
    </row>
    <row r="10" spans="5:26" x14ac:dyDescent="0.3">
      <c r="E10" t="s">
        <v>18</v>
      </c>
      <c r="G10" s="7">
        <v>244</v>
      </c>
      <c r="H10" s="7"/>
      <c r="I10" s="7"/>
      <c r="J10" s="7">
        <v>1.2</v>
      </c>
      <c r="K10" s="7"/>
      <c r="L10" s="7">
        <v>886</v>
      </c>
      <c r="M10" s="7"/>
      <c r="N10" s="7"/>
      <c r="O10" s="7">
        <v>13.1</v>
      </c>
      <c r="P10" s="7"/>
      <c r="Q10" s="7">
        <v>1130</v>
      </c>
      <c r="T10" s="7">
        <v>4.0999999999999996</v>
      </c>
      <c r="V10" s="22">
        <v>0.1</v>
      </c>
    </row>
    <row r="11" spans="5:26" x14ac:dyDescent="0.3">
      <c r="E11" t="s">
        <v>11</v>
      </c>
      <c r="G11" s="7">
        <v>376</v>
      </c>
      <c r="H11" s="7"/>
      <c r="I11" s="7"/>
      <c r="J11" s="7">
        <v>1.7</v>
      </c>
      <c r="K11" s="7"/>
      <c r="L11" s="7">
        <v>1183</v>
      </c>
      <c r="M11" s="7"/>
      <c r="N11" s="7"/>
      <c r="O11" s="15">
        <v>15</v>
      </c>
      <c r="P11" s="7"/>
      <c r="Q11" s="7">
        <v>1559</v>
      </c>
      <c r="T11" s="7">
        <v>5.2</v>
      </c>
      <c r="V11" s="7" t="s">
        <v>92</v>
      </c>
    </row>
    <row r="12" spans="5:26" x14ac:dyDescent="0.3">
      <c r="E12" t="s">
        <v>14</v>
      </c>
      <c r="G12" s="7">
        <v>262</v>
      </c>
      <c r="H12" s="7"/>
      <c r="I12" s="7"/>
      <c r="J12" s="7">
        <v>1.3</v>
      </c>
      <c r="K12" s="7"/>
      <c r="L12" s="7">
        <v>831</v>
      </c>
      <c r="M12" s="7"/>
      <c r="N12" s="7"/>
      <c r="O12" s="7">
        <v>11.7</v>
      </c>
      <c r="P12" s="7"/>
      <c r="Q12" s="7">
        <v>1093</v>
      </c>
      <c r="T12" s="7">
        <v>4.0999999999999996</v>
      </c>
      <c r="V12" s="22">
        <v>0.37</v>
      </c>
    </row>
    <row r="13" spans="5:26" x14ac:dyDescent="0.3">
      <c r="E13" t="s">
        <v>12</v>
      </c>
      <c r="G13" s="7">
        <v>280</v>
      </c>
      <c r="H13" s="7"/>
      <c r="I13" s="7"/>
      <c r="J13" s="7">
        <v>1.4</v>
      </c>
      <c r="K13" s="7"/>
      <c r="L13" s="7">
        <v>933</v>
      </c>
      <c r="M13" s="7"/>
      <c r="N13" s="7"/>
      <c r="O13" s="7">
        <v>13.7</v>
      </c>
      <c r="P13" s="7"/>
      <c r="Q13" s="7">
        <v>1213</v>
      </c>
      <c r="T13" s="7">
        <v>4.5</v>
      </c>
      <c r="V13" s="22">
        <v>0.15</v>
      </c>
    </row>
    <row r="14" spans="5:26" x14ac:dyDescent="0.3">
      <c r="E14" t="s">
        <v>13</v>
      </c>
      <c r="G14" s="7">
        <v>266</v>
      </c>
      <c r="H14" s="7"/>
      <c r="I14" s="7"/>
      <c r="J14" s="7">
        <v>1.4</v>
      </c>
      <c r="K14" s="7"/>
      <c r="L14" s="7">
        <v>1102</v>
      </c>
      <c r="M14" s="7"/>
      <c r="N14" s="7"/>
      <c r="O14" s="15">
        <v>15</v>
      </c>
      <c r="P14" s="7"/>
      <c r="Q14" s="7">
        <v>1368</v>
      </c>
      <c r="T14" s="7">
        <v>5.2</v>
      </c>
      <c r="V14" s="22">
        <v>0</v>
      </c>
    </row>
    <row r="15" spans="5:26" x14ac:dyDescent="0.3">
      <c r="E15" t="s">
        <v>20</v>
      </c>
      <c r="G15" s="7">
        <v>255</v>
      </c>
      <c r="H15" s="7"/>
      <c r="I15" s="7"/>
      <c r="J15" s="7">
        <v>1.6</v>
      </c>
      <c r="K15" s="7"/>
      <c r="L15" s="7">
        <v>718</v>
      </c>
      <c r="M15" s="7"/>
      <c r="N15" s="7"/>
      <c r="O15" s="7">
        <v>13.8</v>
      </c>
      <c r="P15" s="7"/>
      <c r="Q15" s="7">
        <v>973</v>
      </c>
      <c r="T15" s="7">
        <v>4.5</v>
      </c>
      <c r="V15" s="22">
        <v>0.01</v>
      </c>
    </row>
    <row r="16" spans="5:26" x14ac:dyDescent="0.3">
      <c r="E16" t="s">
        <v>15</v>
      </c>
      <c r="G16" s="7">
        <v>135</v>
      </c>
      <c r="H16" s="7"/>
      <c r="I16" s="7"/>
      <c r="J16" s="7">
        <v>0.08</v>
      </c>
      <c r="K16" s="7"/>
      <c r="L16" s="7">
        <v>606</v>
      </c>
      <c r="M16" s="7"/>
      <c r="N16" s="7"/>
      <c r="O16" s="7">
        <v>12.1</v>
      </c>
      <c r="P16" s="7"/>
      <c r="Q16" s="7">
        <v>741</v>
      </c>
      <c r="T16" s="7">
        <v>3.5</v>
      </c>
      <c r="V16" s="22">
        <v>0.23</v>
      </c>
    </row>
    <row r="17" spans="5:22" x14ac:dyDescent="0.3">
      <c r="E17" t="s">
        <v>17</v>
      </c>
      <c r="G17" s="7">
        <v>170</v>
      </c>
      <c r="H17" s="7"/>
      <c r="I17" s="7"/>
      <c r="J17" s="7"/>
      <c r="K17" s="7"/>
      <c r="L17" s="7">
        <v>651</v>
      </c>
      <c r="M17" s="7"/>
      <c r="N17" s="7"/>
      <c r="O17" s="7"/>
      <c r="P17" s="7"/>
      <c r="Q17" s="7">
        <v>821</v>
      </c>
      <c r="T17" s="7"/>
      <c r="V17" s="22">
        <v>0.17</v>
      </c>
    </row>
    <row r="18" spans="5:22" x14ac:dyDescent="0.3">
      <c r="E18" t="s">
        <v>10</v>
      </c>
      <c r="G18" s="7">
        <v>238</v>
      </c>
      <c r="H18" s="7"/>
      <c r="I18" s="7"/>
      <c r="J18" s="7">
        <v>1.5</v>
      </c>
      <c r="K18" s="7"/>
      <c r="L18" s="7">
        <v>623</v>
      </c>
      <c r="M18" s="7"/>
      <c r="N18" s="7"/>
      <c r="O18" s="15">
        <v>12</v>
      </c>
      <c r="P18" s="7"/>
      <c r="Q18" s="7">
        <v>861</v>
      </c>
      <c r="T18" s="7">
        <v>4.0999999999999996</v>
      </c>
      <c r="V18" s="22">
        <v>0.14000000000000001</v>
      </c>
    </row>
    <row r="19" spans="5:22" x14ac:dyDescent="0.3">
      <c r="E19" t="s">
        <v>19</v>
      </c>
      <c r="G19" s="7">
        <v>230</v>
      </c>
      <c r="H19" s="7"/>
      <c r="I19" s="7"/>
      <c r="J19" s="7">
        <v>1.5</v>
      </c>
      <c r="K19" s="7"/>
      <c r="L19" s="7">
        <v>718</v>
      </c>
      <c r="M19" s="7"/>
      <c r="N19" s="7"/>
      <c r="O19" s="7">
        <v>13.8</v>
      </c>
      <c r="P19" s="7"/>
      <c r="Q19" s="7">
        <v>948</v>
      </c>
      <c r="T19" s="7">
        <v>4.5999999999999996</v>
      </c>
      <c r="V19" s="22">
        <v>0.32</v>
      </c>
    </row>
    <row r="20" spans="5:22" x14ac:dyDescent="0.3">
      <c r="E20" t="s">
        <v>16</v>
      </c>
      <c r="G20" s="7">
        <v>122</v>
      </c>
      <c r="H20" s="7"/>
      <c r="I20" s="7"/>
      <c r="J20" s="7">
        <v>0.08</v>
      </c>
      <c r="K20" s="7"/>
      <c r="L20" s="7">
        <v>597</v>
      </c>
      <c r="N20" s="7"/>
      <c r="O20" s="7">
        <v>10.5</v>
      </c>
      <c r="P20" s="7"/>
      <c r="Q20" s="7">
        <v>719</v>
      </c>
      <c r="T20" s="7">
        <v>3.5</v>
      </c>
      <c r="V20" s="22">
        <v>0.28999999999999998</v>
      </c>
    </row>
    <row r="21" spans="5:22" x14ac:dyDescent="0.3">
      <c r="E21" s="13" t="s">
        <v>73</v>
      </c>
      <c r="F21" s="13"/>
      <c r="G21" s="14">
        <v>18675</v>
      </c>
      <c r="H21" s="13"/>
      <c r="I21" s="13"/>
      <c r="J21" s="14">
        <v>1.2</v>
      </c>
      <c r="K21" s="13"/>
      <c r="L21" s="14">
        <v>63366</v>
      </c>
      <c r="M21" s="13"/>
      <c r="N21" s="13"/>
      <c r="O21" s="14">
        <v>12.1</v>
      </c>
      <c r="P21" s="13"/>
      <c r="Q21" s="14">
        <v>82041</v>
      </c>
      <c r="R21" s="13"/>
      <c r="S21" s="13"/>
      <c r="T21" s="20">
        <v>4</v>
      </c>
      <c r="V21" s="22">
        <v>0.19</v>
      </c>
    </row>
    <row r="24" spans="5:22" x14ac:dyDescent="0.3">
      <c r="E24" t="s">
        <v>49</v>
      </c>
      <c r="F24" t="s">
        <v>50</v>
      </c>
    </row>
    <row r="25" spans="5:22" x14ac:dyDescent="0.3">
      <c r="F25" t="s">
        <v>51</v>
      </c>
    </row>
    <row r="27" spans="5:22" x14ac:dyDescent="0.3">
      <c r="E27" t="s">
        <v>80</v>
      </c>
      <c r="G27" t="s">
        <v>116</v>
      </c>
    </row>
    <row r="29" spans="5:22" x14ac:dyDescent="0.3">
      <c r="G29" t="s">
        <v>117</v>
      </c>
    </row>
    <row r="31" spans="5:22" x14ac:dyDescent="0.3">
      <c r="G31" t="s">
        <v>120</v>
      </c>
    </row>
    <row r="33" spans="5:31" x14ac:dyDescent="0.3">
      <c r="G33" t="s">
        <v>118</v>
      </c>
    </row>
    <row r="34" spans="5:31" x14ac:dyDescent="0.3">
      <c r="G34" t="s">
        <v>143</v>
      </c>
    </row>
    <row r="36" spans="5:31" ht="18" x14ac:dyDescent="0.35">
      <c r="G36" s="1" t="s">
        <v>81</v>
      </c>
    </row>
    <row r="38" spans="5:31" x14ac:dyDescent="0.3">
      <c r="E38" s="2" t="s">
        <v>1</v>
      </c>
      <c r="F38" s="2"/>
      <c r="G38" s="2" t="s">
        <v>84</v>
      </c>
      <c r="H38" s="2"/>
      <c r="J38" s="2" t="s">
        <v>82</v>
      </c>
      <c r="L38" s="2" t="s">
        <v>86</v>
      </c>
      <c r="O38" s="2" t="s">
        <v>83</v>
      </c>
      <c r="P38" s="2"/>
      <c r="Q38" s="2"/>
      <c r="R38" s="2" t="s">
        <v>82</v>
      </c>
      <c r="S38" s="2"/>
      <c r="T38" s="2" t="s">
        <v>86</v>
      </c>
      <c r="U38" s="2"/>
      <c r="W38" s="2" t="s">
        <v>85</v>
      </c>
      <c r="X38" s="2"/>
      <c r="Y38" s="2"/>
      <c r="Z38" s="2" t="s">
        <v>82</v>
      </c>
      <c r="AA38" s="2"/>
      <c r="AB38" s="2" t="s">
        <v>87</v>
      </c>
      <c r="AC38" s="2"/>
      <c r="AE38" s="2" t="s">
        <v>93</v>
      </c>
    </row>
    <row r="40" spans="5:31" x14ac:dyDescent="0.3">
      <c r="E40" t="s">
        <v>4</v>
      </c>
      <c r="G40" s="11">
        <v>1088.7</v>
      </c>
      <c r="J40" s="7">
        <v>1006</v>
      </c>
      <c r="L40" s="11">
        <f>+G40-J40</f>
        <v>82.700000000000045</v>
      </c>
      <c r="N40" s="12"/>
      <c r="O40" s="11">
        <v>4066.4340000000002</v>
      </c>
      <c r="R40" s="7">
        <v>3062</v>
      </c>
      <c r="S40" s="12"/>
      <c r="T40" s="11">
        <v>1004.4340000000002</v>
      </c>
      <c r="V40" s="12"/>
      <c r="W40" s="11">
        <f>+G40+O40</f>
        <v>5155.134</v>
      </c>
      <c r="Z40" s="7">
        <v>4068</v>
      </c>
      <c r="AA40" s="7"/>
      <c r="AB40" s="11">
        <f>+W40-Z40</f>
        <v>1087.134</v>
      </c>
      <c r="AE40" s="11">
        <v>206.55546000000001</v>
      </c>
    </row>
    <row r="41" spans="5:31" x14ac:dyDescent="0.3">
      <c r="E41" t="s">
        <v>5</v>
      </c>
      <c r="G41" s="11">
        <v>510.49200000000002</v>
      </c>
      <c r="J41" s="7">
        <v>441</v>
      </c>
      <c r="L41" s="11">
        <f t="shared" ref="L41:L55" si="0">+G41-J41</f>
        <v>69.492000000000019</v>
      </c>
      <c r="N41" s="12"/>
      <c r="O41" s="11">
        <v>1741.635</v>
      </c>
      <c r="R41" s="7">
        <v>1507</v>
      </c>
      <c r="S41" s="12"/>
      <c r="T41" s="11">
        <v>234.63499999999999</v>
      </c>
      <c r="V41" s="12"/>
      <c r="W41" s="11">
        <f t="shared" ref="W41:W55" si="1">+G41+O41</f>
        <v>2252.127</v>
      </c>
      <c r="Z41" s="7">
        <v>1948</v>
      </c>
      <c r="AA41" s="7"/>
      <c r="AB41" s="11">
        <f t="shared" ref="AB41:AB52" si="2">+W41-Z41</f>
        <v>304.12699999999995</v>
      </c>
      <c r="AE41" s="11">
        <v>39.536509999999993</v>
      </c>
    </row>
    <row r="42" spans="5:31" x14ac:dyDescent="0.3">
      <c r="E42" t="s">
        <v>41</v>
      </c>
      <c r="G42" s="11">
        <v>453.61500000000001</v>
      </c>
      <c r="J42" s="7">
        <v>439</v>
      </c>
      <c r="L42" s="11">
        <f t="shared" si="0"/>
        <v>14.615000000000009</v>
      </c>
      <c r="N42" s="12"/>
      <c r="O42" s="11">
        <v>1887.1650000000002</v>
      </c>
      <c r="R42" s="7">
        <v>1232</v>
      </c>
      <c r="S42" s="12"/>
      <c r="T42" s="11">
        <v>655.16500000000019</v>
      </c>
      <c r="V42" s="12"/>
      <c r="W42" s="11">
        <f t="shared" si="1"/>
        <v>2340.7800000000002</v>
      </c>
      <c r="Z42" s="7">
        <v>1671</v>
      </c>
      <c r="AA42" s="7"/>
      <c r="AB42" s="11">
        <f t="shared" si="2"/>
        <v>669.7800000000002</v>
      </c>
      <c r="AE42" s="11">
        <v>348.2856000000001</v>
      </c>
    </row>
    <row r="43" spans="5:31" x14ac:dyDescent="0.3">
      <c r="E43" t="s">
        <v>7</v>
      </c>
      <c r="G43" s="11">
        <v>400.52</v>
      </c>
      <c r="J43" s="7">
        <v>392</v>
      </c>
      <c r="L43" s="11">
        <f t="shared" si="0"/>
        <v>8.5199999999999818</v>
      </c>
      <c r="N43" s="12"/>
      <c r="O43" s="11">
        <v>1841.5849999999998</v>
      </c>
      <c r="R43" s="7">
        <v>1365</v>
      </c>
      <c r="S43" s="12"/>
      <c r="T43" s="11">
        <v>476.58499999999981</v>
      </c>
      <c r="V43" s="12"/>
      <c r="W43" s="11">
        <f t="shared" si="1"/>
        <v>2242.1049999999996</v>
      </c>
      <c r="Z43" s="7">
        <v>1757</v>
      </c>
      <c r="AA43" s="7"/>
      <c r="AB43" s="11">
        <f t="shared" si="2"/>
        <v>485.10499999999956</v>
      </c>
      <c r="AE43" s="11">
        <v>237.7014499999998</v>
      </c>
    </row>
    <row r="44" spans="5:31" x14ac:dyDescent="0.3">
      <c r="E44" t="s">
        <v>18</v>
      </c>
      <c r="G44" s="11">
        <v>256.04399999999998</v>
      </c>
      <c r="J44" s="7">
        <v>244</v>
      </c>
      <c r="L44" s="11">
        <f t="shared" si="0"/>
        <v>12.043999999999983</v>
      </c>
      <c r="N44" s="12"/>
      <c r="O44" s="11">
        <v>1312.6200000000001</v>
      </c>
      <c r="R44" s="7">
        <v>886</v>
      </c>
      <c r="S44" s="12"/>
      <c r="T44" s="11">
        <v>426.62000000000012</v>
      </c>
      <c r="V44" s="12"/>
      <c r="W44" s="11">
        <f t="shared" si="1"/>
        <v>1568.6640000000002</v>
      </c>
      <c r="Z44" s="7">
        <v>1130</v>
      </c>
      <c r="AA44" s="7"/>
      <c r="AB44" s="11">
        <f t="shared" si="2"/>
        <v>438.66400000000021</v>
      </c>
      <c r="AE44" s="11">
        <v>43.866400000000027</v>
      </c>
    </row>
    <row r="45" spans="5:31" x14ac:dyDescent="0.3">
      <c r="E45" t="s">
        <v>11</v>
      </c>
      <c r="G45" s="11">
        <v>368.95100000000002</v>
      </c>
      <c r="J45" s="7">
        <v>376</v>
      </c>
      <c r="L45" s="16">
        <f t="shared" si="0"/>
        <v>-7.0489999999999782</v>
      </c>
      <c r="N45" s="12"/>
      <c r="O45" s="11">
        <v>1642.35</v>
      </c>
      <c r="Q45" s="17"/>
      <c r="R45" s="7">
        <v>1183</v>
      </c>
      <c r="S45" s="12"/>
      <c r="T45" s="11">
        <v>459.34999999999991</v>
      </c>
      <c r="V45" s="12"/>
      <c r="W45" s="11">
        <f t="shared" si="1"/>
        <v>2011.3009999999999</v>
      </c>
      <c r="X45" s="12"/>
      <c r="Z45" s="7">
        <v>1559</v>
      </c>
      <c r="AA45" s="7"/>
      <c r="AB45" s="11">
        <f t="shared" si="2"/>
        <v>452.30099999999993</v>
      </c>
      <c r="AE45" s="11"/>
    </row>
    <row r="46" spans="5:31" x14ac:dyDescent="0.3">
      <c r="E46" t="s">
        <v>14</v>
      </c>
      <c r="G46" s="11">
        <v>277.13400000000001</v>
      </c>
      <c r="J46" s="7">
        <v>262</v>
      </c>
      <c r="L46" s="11">
        <f t="shared" si="0"/>
        <v>15.134000000000015</v>
      </c>
      <c r="N46" s="12"/>
      <c r="O46" s="11">
        <v>1098.981</v>
      </c>
      <c r="R46" s="7">
        <v>831</v>
      </c>
      <c r="S46" s="12"/>
      <c r="T46" s="11">
        <v>267.98099999999999</v>
      </c>
      <c r="V46" s="12"/>
      <c r="W46" s="11">
        <f t="shared" si="1"/>
        <v>1376.115</v>
      </c>
      <c r="Z46" s="7">
        <v>1093</v>
      </c>
      <c r="AA46" s="7"/>
      <c r="AB46" s="11">
        <f t="shared" si="2"/>
        <v>283.11500000000001</v>
      </c>
      <c r="AE46" s="11">
        <v>104.75255</v>
      </c>
    </row>
    <row r="47" spans="5:31" x14ac:dyDescent="0.3">
      <c r="E47" t="s">
        <v>12</v>
      </c>
      <c r="G47" s="11">
        <v>285.32</v>
      </c>
      <c r="J47" s="7">
        <v>280</v>
      </c>
      <c r="L47" s="11">
        <f t="shared" si="0"/>
        <v>5.3199999999999932</v>
      </c>
      <c r="N47" s="12"/>
      <c r="O47" s="11">
        <v>1298.76</v>
      </c>
      <c r="R47" s="7">
        <v>933</v>
      </c>
      <c r="S47" s="12"/>
      <c r="T47" s="11">
        <v>365.76</v>
      </c>
      <c r="V47" s="12"/>
      <c r="W47" s="11">
        <f t="shared" si="1"/>
        <v>1584.08</v>
      </c>
      <c r="Z47" s="7">
        <v>1213</v>
      </c>
      <c r="AA47" s="7"/>
      <c r="AB47" s="11">
        <f t="shared" si="2"/>
        <v>371.07999999999993</v>
      </c>
      <c r="AE47" s="11">
        <v>55.661999999999985</v>
      </c>
    </row>
    <row r="48" spans="5:31" x14ac:dyDescent="0.3">
      <c r="E48" t="s">
        <v>13</v>
      </c>
      <c r="G48" s="11">
        <v>264.61400000000003</v>
      </c>
      <c r="J48" s="7">
        <v>266</v>
      </c>
      <c r="L48" s="16">
        <f t="shared" si="0"/>
        <v>-1.3859999999999673</v>
      </c>
      <c r="N48" s="12"/>
      <c r="O48" s="11">
        <v>1459.2</v>
      </c>
      <c r="R48" s="7">
        <v>1102</v>
      </c>
      <c r="S48" s="12"/>
      <c r="T48" s="11">
        <v>357.20000000000005</v>
      </c>
      <c r="V48" s="12"/>
      <c r="W48" s="11">
        <f t="shared" si="1"/>
        <v>1723.8140000000001</v>
      </c>
      <c r="Z48" s="7">
        <v>1368</v>
      </c>
      <c r="AA48" s="7"/>
      <c r="AB48" s="11">
        <f t="shared" si="2"/>
        <v>355.81400000000008</v>
      </c>
      <c r="AE48" s="11">
        <v>0</v>
      </c>
    </row>
    <row r="49" spans="5:31" x14ac:dyDescent="0.3">
      <c r="E49" t="s">
        <v>20</v>
      </c>
      <c r="G49" s="11">
        <v>270.36733456000002</v>
      </c>
      <c r="J49" s="7">
        <v>255</v>
      </c>
      <c r="L49" s="11">
        <f t="shared" si="0"/>
        <v>15.367334560000018</v>
      </c>
      <c r="N49" s="12"/>
      <c r="O49" s="11">
        <v>1072.6096534980002</v>
      </c>
      <c r="R49" s="7">
        <v>718</v>
      </c>
      <c r="S49" s="12"/>
      <c r="T49" s="11">
        <v>354.60965349800017</v>
      </c>
      <c r="V49" s="12"/>
      <c r="W49" s="11">
        <f t="shared" si="1"/>
        <v>1342.9769880580002</v>
      </c>
      <c r="Z49" s="7">
        <v>973</v>
      </c>
      <c r="AA49" s="7"/>
      <c r="AB49" s="11">
        <f t="shared" si="2"/>
        <v>369.97698805800019</v>
      </c>
      <c r="AE49" s="11">
        <v>3.6997698805800021</v>
      </c>
    </row>
    <row r="50" spans="5:31" x14ac:dyDescent="0.3">
      <c r="E50" t="s">
        <v>15</v>
      </c>
      <c r="G50" s="11">
        <v>127</v>
      </c>
      <c r="J50" s="7">
        <v>135</v>
      </c>
      <c r="L50" s="16">
        <f t="shared" si="0"/>
        <v>-8</v>
      </c>
      <c r="N50" s="12"/>
      <c r="O50" s="7">
        <v>942</v>
      </c>
      <c r="R50" s="7">
        <v>606</v>
      </c>
      <c r="S50" s="12"/>
      <c r="T50" s="11">
        <f>+O50-R50</f>
        <v>336</v>
      </c>
      <c r="V50" s="12"/>
      <c r="W50" s="11">
        <f t="shared" si="1"/>
        <v>1069</v>
      </c>
      <c r="Z50" s="7">
        <v>741</v>
      </c>
      <c r="AA50" s="7"/>
      <c r="AB50" s="11">
        <f t="shared" si="2"/>
        <v>328</v>
      </c>
      <c r="AE50" s="11">
        <v>245</v>
      </c>
    </row>
    <row r="51" spans="5:31" x14ac:dyDescent="0.3">
      <c r="E51" t="s">
        <v>17</v>
      </c>
      <c r="G51" s="11" t="s">
        <v>56</v>
      </c>
      <c r="J51" s="7"/>
      <c r="L51" s="11"/>
      <c r="N51" s="12"/>
      <c r="O51" s="7"/>
      <c r="R51" s="7" t="s">
        <v>56</v>
      </c>
      <c r="S51" s="12"/>
      <c r="T51" s="11"/>
      <c r="V51" s="12"/>
      <c r="W51" s="11"/>
      <c r="Z51" s="7"/>
      <c r="AA51" s="7"/>
      <c r="AB51" s="11"/>
      <c r="AE51" s="11"/>
    </row>
    <row r="52" spans="5:31" x14ac:dyDescent="0.3">
      <c r="E52" t="s">
        <v>10</v>
      </c>
      <c r="G52" s="11">
        <v>235.065</v>
      </c>
      <c r="J52" s="7">
        <v>238</v>
      </c>
      <c r="L52" s="16">
        <f t="shared" si="0"/>
        <v>-2.9350000000000023</v>
      </c>
      <c r="N52" s="12"/>
      <c r="O52" s="7">
        <v>881</v>
      </c>
      <c r="R52" s="7">
        <v>623</v>
      </c>
      <c r="S52" s="12"/>
      <c r="T52" s="11">
        <f>+O52-R52</f>
        <v>258</v>
      </c>
      <c r="V52" s="12"/>
      <c r="W52" s="11">
        <f t="shared" si="1"/>
        <v>1116.0650000000001</v>
      </c>
      <c r="Z52" s="7">
        <v>861</v>
      </c>
      <c r="AA52" s="7"/>
      <c r="AB52" s="11">
        <f t="shared" si="2"/>
        <v>255.06500000000005</v>
      </c>
      <c r="AE52" s="11">
        <v>35.709100000000014</v>
      </c>
    </row>
    <row r="53" spans="5:31" x14ac:dyDescent="0.3">
      <c r="E53" t="s">
        <v>19</v>
      </c>
      <c r="G53" s="11">
        <v>236</v>
      </c>
      <c r="J53" s="7">
        <v>230</v>
      </c>
      <c r="L53" s="11">
        <f t="shared" si="0"/>
        <v>6</v>
      </c>
      <c r="N53" s="12"/>
      <c r="O53" s="7">
        <v>1035</v>
      </c>
      <c r="R53" s="7">
        <v>718</v>
      </c>
      <c r="S53" s="12"/>
      <c r="T53" s="11">
        <f>+O53-R53</f>
        <v>317</v>
      </c>
      <c r="V53" s="12"/>
      <c r="W53" s="11">
        <v>1271</v>
      </c>
      <c r="Z53" s="7">
        <v>948</v>
      </c>
      <c r="AA53" s="7"/>
      <c r="AB53" s="11">
        <f>+W53-Z53</f>
        <v>323</v>
      </c>
      <c r="AE53" s="11">
        <v>406</v>
      </c>
    </row>
    <row r="54" spans="5:31" x14ac:dyDescent="0.3">
      <c r="E54" t="s">
        <v>16</v>
      </c>
      <c r="G54" s="11">
        <v>125</v>
      </c>
      <c r="J54" s="7">
        <v>122</v>
      </c>
      <c r="L54" s="11">
        <f t="shared" si="0"/>
        <v>3</v>
      </c>
      <c r="N54" s="12"/>
      <c r="O54" s="7">
        <v>820</v>
      </c>
      <c r="R54" s="7">
        <v>597</v>
      </c>
      <c r="S54" s="12"/>
      <c r="T54" s="11">
        <f>+O54-R54</f>
        <v>223</v>
      </c>
      <c r="V54" s="12"/>
      <c r="W54" s="11">
        <v>945</v>
      </c>
      <c r="Z54" s="7">
        <v>719</v>
      </c>
      <c r="AA54" s="7"/>
      <c r="AB54" s="11">
        <f>+W54-Z54</f>
        <v>226</v>
      </c>
      <c r="AE54" s="11">
        <v>274</v>
      </c>
    </row>
    <row r="55" spans="5:31" x14ac:dyDescent="0.3">
      <c r="E55" s="13" t="s">
        <v>73</v>
      </c>
      <c r="F55" s="13"/>
      <c r="G55" s="18">
        <v>18487.871999999999</v>
      </c>
      <c r="H55" s="13"/>
      <c r="I55" s="13"/>
      <c r="J55" s="14">
        <v>18675</v>
      </c>
      <c r="K55" s="13"/>
      <c r="L55" s="16">
        <f t="shared" si="0"/>
        <v>-187.12800000000061</v>
      </c>
      <c r="M55" s="13"/>
      <c r="N55" s="19"/>
      <c r="O55" s="18">
        <v>88612.68</v>
      </c>
      <c r="P55" s="13"/>
      <c r="Q55" s="13"/>
      <c r="R55" s="14">
        <v>63366</v>
      </c>
      <c r="S55" s="13"/>
      <c r="T55" s="18">
        <f>+O55-R55</f>
        <v>25246.679999999993</v>
      </c>
      <c r="U55" s="13"/>
      <c r="V55" s="19"/>
      <c r="W55" s="18">
        <f t="shared" si="1"/>
        <v>107100.552</v>
      </c>
      <c r="X55" s="13"/>
      <c r="Y55" s="13"/>
      <c r="Z55" s="14">
        <v>82041</v>
      </c>
      <c r="AA55" s="14"/>
      <c r="AB55" s="18">
        <f>+W55-Z55</f>
        <v>25059.551999999996</v>
      </c>
      <c r="AC55" s="13"/>
      <c r="AD55" s="13"/>
      <c r="AE55" s="18">
        <v>4761.314879999999</v>
      </c>
    </row>
    <row r="57" spans="5:31" x14ac:dyDescent="0.3">
      <c r="E57" t="s">
        <v>80</v>
      </c>
      <c r="G57" t="s">
        <v>89</v>
      </c>
    </row>
    <row r="59" spans="5:31" x14ac:dyDescent="0.3">
      <c r="G59" t="s">
        <v>119</v>
      </c>
    </row>
    <row r="61" spans="5:31" x14ac:dyDescent="0.3">
      <c r="G61" t="s">
        <v>90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4593-113D-49A1-B8FE-15FEC6363101}">
  <dimension ref="G2:AO150"/>
  <sheetViews>
    <sheetView topLeftCell="A95" workbookViewId="0">
      <selection activeCell="H106" activeCellId="2" sqref="H147:K147 H126:K126 H106:K106"/>
    </sheetView>
  </sheetViews>
  <sheetFormatPr defaultRowHeight="14.4" x14ac:dyDescent="0.3"/>
  <cols>
    <col min="1" max="6" width="8.88671875" style="9"/>
    <col min="7" max="7" width="16.77734375" style="9" customWidth="1"/>
    <col min="8" max="9" width="8.88671875" style="9"/>
    <col min="10" max="10" width="13.33203125" style="9" customWidth="1"/>
    <col min="11" max="11" width="17.77734375" style="9" customWidth="1"/>
    <col min="12" max="14" width="8.88671875" style="9"/>
    <col min="15" max="15" width="9.77734375" style="9" bestFit="1" customWidth="1"/>
    <col min="16" max="16" width="15.5546875" style="9" bestFit="1" customWidth="1"/>
    <col min="17" max="17" width="11.77734375" style="9" bestFit="1" customWidth="1"/>
    <col min="18" max="18" width="8.88671875" style="9"/>
    <col min="19" max="19" width="10.77734375" style="9" bestFit="1" customWidth="1"/>
    <col min="20" max="30" width="8.88671875" style="9"/>
    <col min="31" max="31" width="11.21875" style="9" bestFit="1" customWidth="1"/>
    <col min="32" max="33" width="8.88671875" style="9"/>
    <col min="34" max="34" width="11.77734375" style="9" bestFit="1" customWidth="1"/>
    <col min="35" max="35" width="8.88671875" style="9"/>
    <col min="36" max="36" width="11.77734375" style="9" bestFit="1" customWidth="1"/>
    <col min="37" max="37" width="15.5546875" style="9" bestFit="1" customWidth="1"/>
    <col min="38" max="38" width="8.88671875" style="9"/>
    <col min="39" max="39" width="11.77734375" style="9" bestFit="1" customWidth="1"/>
    <col min="40" max="40" width="8.88671875" style="9"/>
    <col min="41" max="41" width="13" style="9" bestFit="1" customWidth="1"/>
    <col min="42" max="16384" width="8.88671875" style="9"/>
  </cols>
  <sheetData>
    <row r="2" spans="7:16" ht="18" x14ac:dyDescent="0.35">
      <c r="G2" s="1" t="s">
        <v>53</v>
      </c>
    </row>
    <row r="5" spans="7:16" ht="15.6" x14ac:dyDescent="0.3">
      <c r="G5" s="3" t="s">
        <v>1</v>
      </c>
      <c r="H5" s="3"/>
      <c r="I5" s="3" t="s">
        <v>54</v>
      </c>
      <c r="J5" s="3"/>
      <c r="K5" s="3"/>
      <c r="L5" s="3"/>
      <c r="M5" s="3" t="s">
        <v>55</v>
      </c>
      <c r="N5" s="3"/>
      <c r="O5" s="3"/>
      <c r="P5" s="3"/>
    </row>
    <row r="7" spans="7:16" x14ac:dyDescent="0.3">
      <c r="G7" s="9" t="s">
        <v>4</v>
      </c>
      <c r="I7" s="29">
        <v>235436</v>
      </c>
      <c r="M7" s="29">
        <v>836151</v>
      </c>
    </row>
    <row r="8" spans="7:16" x14ac:dyDescent="0.3">
      <c r="G8" s="9" t="s">
        <v>5</v>
      </c>
      <c r="I8" s="29">
        <v>209742</v>
      </c>
      <c r="M8" s="29">
        <v>866472</v>
      </c>
    </row>
    <row r="9" spans="7:16" x14ac:dyDescent="0.3">
      <c r="G9" s="9" t="s">
        <v>41</v>
      </c>
      <c r="I9" s="29">
        <v>250565</v>
      </c>
      <c r="M9" s="29">
        <v>730004</v>
      </c>
    </row>
    <row r="10" spans="7:16" x14ac:dyDescent="0.3">
      <c r="G10" s="9" t="s">
        <v>7</v>
      </c>
      <c r="I10" s="29">
        <v>136210</v>
      </c>
      <c r="M10" s="29">
        <v>549344</v>
      </c>
    </row>
    <row r="11" spans="7:16" x14ac:dyDescent="0.3">
      <c r="G11" s="9" t="s">
        <v>18</v>
      </c>
      <c r="I11" s="29">
        <v>369175</v>
      </c>
      <c r="M11" s="29">
        <v>765148</v>
      </c>
    </row>
    <row r="12" spans="7:16" x14ac:dyDescent="0.3">
      <c r="G12" s="9" t="s">
        <v>11</v>
      </c>
      <c r="I12" s="29">
        <v>180067</v>
      </c>
      <c r="M12" s="29">
        <v>575539</v>
      </c>
    </row>
    <row r="13" spans="7:16" x14ac:dyDescent="0.3">
      <c r="G13" s="9" t="s">
        <v>14</v>
      </c>
      <c r="I13" s="9" t="s">
        <v>56</v>
      </c>
    </row>
    <row r="14" spans="7:16" x14ac:dyDescent="0.3">
      <c r="G14" s="9" t="s">
        <v>12</v>
      </c>
      <c r="I14" s="29">
        <v>246813</v>
      </c>
      <c r="M14" s="29">
        <v>852562</v>
      </c>
    </row>
    <row r="15" spans="7:16" x14ac:dyDescent="0.3">
      <c r="G15" s="9" t="s">
        <v>13</v>
      </c>
      <c r="I15" s="29">
        <v>240251</v>
      </c>
      <c r="M15" s="29">
        <v>686708</v>
      </c>
    </row>
    <row r="16" spans="7:16" x14ac:dyDescent="0.3">
      <c r="G16" s="9" t="s">
        <v>20</v>
      </c>
      <c r="I16" s="29">
        <v>226322</v>
      </c>
      <c r="M16" s="29">
        <v>825749</v>
      </c>
    </row>
    <row r="17" spans="7:41" x14ac:dyDescent="0.3">
      <c r="G17" s="9" t="s">
        <v>15</v>
      </c>
      <c r="I17" s="29">
        <v>351604</v>
      </c>
      <c r="M17" s="29">
        <v>891852</v>
      </c>
    </row>
    <row r="18" spans="7:41" x14ac:dyDescent="0.3">
      <c r="G18" s="9" t="s">
        <v>17</v>
      </c>
      <c r="I18" s="29">
        <v>311093</v>
      </c>
      <c r="M18" s="29">
        <v>778967</v>
      </c>
    </row>
    <row r="19" spans="7:41" x14ac:dyDescent="0.3">
      <c r="G19" s="9" t="s">
        <v>10</v>
      </c>
      <c r="I19" s="29">
        <v>268338</v>
      </c>
      <c r="M19" s="29">
        <v>877963</v>
      </c>
    </row>
    <row r="20" spans="7:41" x14ac:dyDescent="0.3">
      <c r="G20" s="9" t="s">
        <v>19</v>
      </c>
      <c r="I20" s="29">
        <v>243867</v>
      </c>
      <c r="M20" s="29">
        <v>792869</v>
      </c>
    </row>
    <row r="21" spans="7:41" x14ac:dyDescent="0.3">
      <c r="G21" s="9" t="s">
        <v>16</v>
      </c>
      <c r="I21" s="29">
        <v>323672</v>
      </c>
      <c r="M21" s="29">
        <v>865023</v>
      </c>
    </row>
    <row r="22" spans="7:41" x14ac:dyDescent="0.3">
      <c r="G22" s="13" t="s">
        <v>108</v>
      </c>
      <c r="H22" s="13"/>
      <c r="I22" s="40">
        <v>263712</v>
      </c>
      <c r="M22" s="40">
        <v>892546</v>
      </c>
    </row>
    <row r="24" spans="7:41" ht="18" x14ac:dyDescent="0.35">
      <c r="G24" s="1" t="s">
        <v>131</v>
      </c>
    </row>
    <row r="26" spans="7:41" x14ac:dyDescent="0.3">
      <c r="G26" s="2" t="s">
        <v>1</v>
      </c>
      <c r="I26" s="2" t="s">
        <v>106</v>
      </c>
      <c r="L26" s="2" t="s">
        <v>107</v>
      </c>
      <c r="P26" s="2" t="s">
        <v>165</v>
      </c>
      <c r="S26" s="2" t="s">
        <v>109</v>
      </c>
      <c r="AA26" s="2" t="s">
        <v>111</v>
      </c>
      <c r="AF26" s="2" t="s">
        <v>112</v>
      </c>
      <c r="AK26" s="2" t="s">
        <v>164</v>
      </c>
      <c r="AO26" s="2" t="s">
        <v>166</v>
      </c>
    </row>
    <row r="28" spans="7:41" x14ac:dyDescent="0.3">
      <c r="G28" s="9" t="s">
        <v>4</v>
      </c>
      <c r="I28" s="29">
        <v>235436</v>
      </c>
      <c r="L28" s="9">
        <v>7734</v>
      </c>
      <c r="P28" s="32">
        <f t="shared" ref="P28:P33" si="0">(+I28*L28)/1000000</f>
        <v>1820.862024</v>
      </c>
      <c r="S28" s="32">
        <v>256625.24000000002</v>
      </c>
      <c r="AA28" s="29">
        <f>+S28-I28</f>
        <v>21189.24000000002</v>
      </c>
      <c r="AF28" s="32">
        <f>+'Hemtjänst '!G33+'Hemtjänst '!O33</f>
        <v>9703.6280000000006</v>
      </c>
      <c r="AK28" s="32">
        <f t="shared" ref="AK28:AK33" si="1">(+S28*AF28)/1000000</f>
        <v>2490.1958643707203</v>
      </c>
      <c r="AO28" s="32">
        <f>(+AK28-P28)</f>
        <v>669.33384037072028</v>
      </c>
    </row>
    <row r="29" spans="7:41" x14ac:dyDescent="0.3">
      <c r="G29" s="9" t="s">
        <v>5</v>
      </c>
      <c r="I29" s="9">
        <v>209742</v>
      </c>
      <c r="L29" s="9">
        <v>5056</v>
      </c>
      <c r="P29" s="32">
        <f t="shared" si="0"/>
        <v>1060.4555519999999</v>
      </c>
      <c r="S29" s="32">
        <v>228618.78000000003</v>
      </c>
      <c r="AA29" s="29">
        <f t="shared" ref="AA29:AA43" si="2">+S29-I29</f>
        <v>18876.780000000028</v>
      </c>
      <c r="AF29" s="32">
        <f>+'Hemtjänst '!G34+'Hemtjänst '!O34</f>
        <v>5807.9960000000001</v>
      </c>
      <c r="AK29" s="32">
        <f t="shared" si="1"/>
        <v>1327.8169597648803</v>
      </c>
      <c r="AO29" s="32">
        <f t="shared" ref="AO29:AO42" si="3">(+AK29-P29)</f>
        <v>267.36140776488037</v>
      </c>
    </row>
    <row r="30" spans="7:41" x14ac:dyDescent="0.3">
      <c r="G30" s="9" t="s">
        <v>41</v>
      </c>
      <c r="I30" s="9">
        <v>250565</v>
      </c>
      <c r="L30" s="9">
        <v>2579</v>
      </c>
      <c r="P30" s="32">
        <f t="shared" si="0"/>
        <v>646.20713499999999</v>
      </c>
      <c r="S30" s="32">
        <v>273115.85000000003</v>
      </c>
      <c r="AA30" s="29">
        <f t="shared" si="2"/>
        <v>22550.850000000035</v>
      </c>
      <c r="AF30" s="32">
        <f>+'Hemtjänst '!G35+'Hemtjänst '!O35</f>
        <v>3558.674</v>
      </c>
      <c r="AK30" s="32">
        <f t="shared" si="1"/>
        <v>971.93027438290017</v>
      </c>
      <c r="AO30" s="32">
        <f t="shared" si="3"/>
        <v>325.72313938290017</v>
      </c>
    </row>
    <row r="31" spans="7:41" x14ac:dyDescent="0.3">
      <c r="G31" s="9" t="s">
        <v>7</v>
      </c>
      <c r="I31" s="9">
        <v>136210</v>
      </c>
      <c r="L31" s="9">
        <v>2964</v>
      </c>
      <c r="P31" s="32">
        <f t="shared" si="0"/>
        <v>403.72644000000003</v>
      </c>
      <c r="S31" s="32">
        <v>148468.90000000002</v>
      </c>
      <c r="AA31" s="29">
        <f t="shared" si="2"/>
        <v>12258.900000000023</v>
      </c>
      <c r="AF31" s="32">
        <f>+'Hemtjänst '!G36+'Hemtjänst '!O36</f>
        <v>3738.85</v>
      </c>
      <c r="AK31" s="32">
        <f t="shared" si="1"/>
        <v>555.10294676500007</v>
      </c>
      <c r="AO31" s="32">
        <f t="shared" si="3"/>
        <v>151.37650676500004</v>
      </c>
    </row>
    <row r="32" spans="7:41" x14ac:dyDescent="0.3">
      <c r="G32" s="9" t="s">
        <v>18</v>
      </c>
      <c r="I32" s="9">
        <v>369175</v>
      </c>
      <c r="L32" s="9">
        <v>1817</v>
      </c>
      <c r="P32" s="32">
        <f t="shared" si="0"/>
        <v>670.790975</v>
      </c>
      <c r="S32" s="32">
        <v>402400.75000000006</v>
      </c>
      <c r="AA32" s="29">
        <f t="shared" si="2"/>
        <v>33225.750000000058</v>
      </c>
      <c r="AF32" s="32">
        <f>+'Hemtjänst '!G37+'Hemtjänst '!O37</f>
        <v>2388.7780000000002</v>
      </c>
      <c r="AK32" s="32">
        <f t="shared" si="1"/>
        <v>961.24605878350019</v>
      </c>
      <c r="AO32" s="32">
        <f t="shared" si="3"/>
        <v>290.45508378350019</v>
      </c>
    </row>
    <row r="33" spans="7:41" x14ac:dyDescent="0.3">
      <c r="G33" s="9" t="s">
        <v>11</v>
      </c>
      <c r="I33" s="9">
        <v>180067</v>
      </c>
      <c r="L33" s="9">
        <v>3316</v>
      </c>
      <c r="P33" s="32">
        <f t="shared" si="0"/>
        <v>597.102172</v>
      </c>
      <c r="S33" s="32">
        <v>196273.03000000003</v>
      </c>
      <c r="AA33" s="29">
        <f t="shared" si="2"/>
        <v>16206.030000000028</v>
      </c>
      <c r="AF33" s="32">
        <f>+'Hemtjänst '!G38+'Hemtjänst '!O38</f>
        <v>4228.2929999999997</v>
      </c>
      <c r="AK33" s="32">
        <f t="shared" si="1"/>
        <v>829.89987883778997</v>
      </c>
      <c r="AO33" s="32">
        <f t="shared" si="3"/>
        <v>232.79770683778997</v>
      </c>
    </row>
    <row r="34" spans="7:41" x14ac:dyDescent="0.3">
      <c r="G34" s="9" t="s">
        <v>14</v>
      </c>
      <c r="I34" s="9" t="s">
        <v>56</v>
      </c>
      <c r="L34" s="9">
        <v>2536</v>
      </c>
      <c r="P34" s="32">
        <v>0</v>
      </c>
      <c r="S34" s="32"/>
      <c r="AA34" s="29"/>
      <c r="AF34" s="32">
        <f>+'Hemtjänst '!G39+'Hemtjänst '!O39</f>
        <v>3137.7509999999997</v>
      </c>
      <c r="AK34" s="32" t="s">
        <v>56</v>
      </c>
      <c r="AO34" s="32" t="e">
        <f t="shared" si="3"/>
        <v>#VALUE!</v>
      </c>
    </row>
    <row r="35" spans="7:41" x14ac:dyDescent="0.3">
      <c r="G35" s="9" t="s">
        <v>12</v>
      </c>
      <c r="I35" s="9">
        <v>246813</v>
      </c>
      <c r="L35" s="9">
        <v>2018</v>
      </c>
      <c r="P35" s="32">
        <f t="shared" ref="P35:P42" si="4">(+I35*L35)/1000000</f>
        <v>498.06863399999997</v>
      </c>
      <c r="S35" s="32">
        <v>269026.17000000004</v>
      </c>
      <c r="AA35" s="29">
        <f t="shared" si="2"/>
        <v>22213.170000000042</v>
      </c>
      <c r="AF35" s="32">
        <f>+'Hemtjänst '!G40+'Hemtjänst '!O40</f>
        <v>2523.98</v>
      </c>
      <c r="AK35" s="32">
        <f>(+S35*AF35)/1000000</f>
        <v>679.01667255660004</v>
      </c>
      <c r="AO35" s="32">
        <f t="shared" si="3"/>
        <v>180.94803855660007</v>
      </c>
    </row>
    <row r="36" spans="7:41" x14ac:dyDescent="0.3">
      <c r="G36" s="9" t="s">
        <v>13</v>
      </c>
      <c r="I36" s="9">
        <v>240251</v>
      </c>
      <c r="L36" s="9">
        <v>2174</v>
      </c>
      <c r="P36" s="32">
        <f t="shared" si="4"/>
        <v>522.30567399999995</v>
      </c>
      <c r="S36" s="32">
        <v>261873.59000000003</v>
      </c>
      <c r="AA36" s="29">
        <f t="shared" si="2"/>
        <v>21622.590000000026</v>
      </c>
      <c r="AF36" s="32">
        <f>+'Hemtjänst '!G41+'Hemtjänst '!O41</f>
        <v>2656.33</v>
      </c>
      <c r="AK36" s="32">
        <f>(+S36*AF36)/1000000</f>
        <v>695.62267332470003</v>
      </c>
      <c r="AO36" s="32">
        <f t="shared" si="3"/>
        <v>173.31699932470008</v>
      </c>
    </row>
    <row r="37" spans="7:41" x14ac:dyDescent="0.3">
      <c r="G37" s="9" t="s">
        <v>20</v>
      </c>
      <c r="I37" s="9">
        <v>226322</v>
      </c>
      <c r="L37" s="9">
        <v>1941</v>
      </c>
      <c r="P37" s="32">
        <f t="shared" si="4"/>
        <v>439.29100199999999</v>
      </c>
      <c r="S37" s="32">
        <v>246690.98</v>
      </c>
      <c r="AA37" s="29">
        <f t="shared" si="2"/>
        <v>20368.98000000001</v>
      </c>
      <c r="AF37" s="32">
        <f>+'Hemtjänst '!G42+'Hemtjänst '!O42</f>
        <v>2579.1810191640002</v>
      </c>
      <c r="AK37" s="32">
        <f>(+S37*AF37)/1000000</f>
        <v>636.26069321496607</v>
      </c>
      <c r="AO37" s="32">
        <f t="shared" si="3"/>
        <v>196.96969121496608</v>
      </c>
    </row>
    <row r="38" spans="7:41" x14ac:dyDescent="0.3">
      <c r="G38" s="9" t="s">
        <v>15</v>
      </c>
      <c r="I38" s="9">
        <v>351604</v>
      </c>
      <c r="L38" s="9">
        <v>1343</v>
      </c>
      <c r="P38" s="32">
        <f t="shared" si="4"/>
        <v>472.20417200000003</v>
      </c>
      <c r="S38" s="32">
        <v>383248.36000000004</v>
      </c>
      <c r="AA38" s="29">
        <f t="shared" si="2"/>
        <v>31644.360000000044</v>
      </c>
      <c r="AF38" s="32">
        <v>1829</v>
      </c>
      <c r="AK38" s="32">
        <v>700.96125044000007</v>
      </c>
      <c r="AO38" s="32">
        <f t="shared" si="3"/>
        <v>228.75707844000004</v>
      </c>
    </row>
    <row r="39" spans="7:41" x14ac:dyDescent="0.3">
      <c r="G39" s="9" t="s">
        <v>17</v>
      </c>
      <c r="I39" s="9">
        <v>311093</v>
      </c>
      <c r="L39" s="9">
        <v>1784</v>
      </c>
      <c r="P39" s="32">
        <f t="shared" si="4"/>
        <v>554.989912</v>
      </c>
      <c r="S39" s="32">
        <v>339091.37000000005</v>
      </c>
      <c r="AA39" s="29">
        <f t="shared" si="2"/>
        <v>27998.370000000054</v>
      </c>
      <c r="AF39" s="32" t="s">
        <v>56</v>
      </c>
      <c r="AK39" s="32" t="s">
        <v>56</v>
      </c>
      <c r="AO39" s="32" t="e">
        <f t="shared" si="3"/>
        <v>#VALUE!</v>
      </c>
    </row>
    <row r="40" spans="7:41" x14ac:dyDescent="0.3">
      <c r="G40" s="9" t="s">
        <v>10</v>
      </c>
      <c r="I40" s="9">
        <v>268338</v>
      </c>
      <c r="L40" s="9">
        <v>1482</v>
      </c>
      <c r="P40" s="32">
        <f t="shared" si="4"/>
        <v>397.67691600000001</v>
      </c>
      <c r="S40" s="32">
        <v>292488.42000000004</v>
      </c>
      <c r="AA40" s="29">
        <f t="shared" si="2"/>
        <v>24150.420000000042</v>
      </c>
      <c r="AF40" s="32">
        <f>+'Hemtjänst '!G45+'Hemtjänst '!O45</f>
        <v>1910.8009999999999</v>
      </c>
      <c r="AK40" s="32">
        <f>(+S40*AF40)/1000000</f>
        <v>558.88716542442012</v>
      </c>
      <c r="AO40" s="32">
        <f t="shared" si="3"/>
        <v>161.21024942442011</v>
      </c>
    </row>
    <row r="41" spans="7:41" x14ac:dyDescent="0.3">
      <c r="G41" s="9" t="s">
        <v>19</v>
      </c>
      <c r="I41" s="9">
        <v>243867</v>
      </c>
      <c r="L41" s="9">
        <v>1574</v>
      </c>
      <c r="P41" s="32">
        <f t="shared" si="4"/>
        <v>383.84665799999999</v>
      </c>
      <c r="S41" s="32">
        <v>265815.03000000003</v>
      </c>
      <c r="AA41" s="29">
        <f t="shared" si="2"/>
        <v>21948.030000000028</v>
      </c>
      <c r="AF41" s="32">
        <v>2044</v>
      </c>
      <c r="AK41" s="32">
        <f>(+S41*AF41)/1000000</f>
        <v>543.32592132000002</v>
      </c>
      <c r="AO41" s="32">
        <f t="shared" si="3"/>
        <v>159.47926332000003</v>
      </c>
    </row>
    <row r="42" spans="7:41" x14ac:dyDescent="0.3">
      <c r="G42" s="9" t="s">
        <v>16</v>
      </c>
      <c r="I42" s="9">
        <v>323672</v>
      </c>
      <c r="L42" s="9">
        <v>1759</v>
      </c>
      <c r="P42" s="32">
        <f t="shared" si="4"/>
        <v>569.33904800000005</v>
      </c>
      <c r="S42" s="32">
        <v>352802.48000000004</v>
      </c>
      <c r="AA42" s="29">
        <f t="shared" si="2"/>
        <v>29130.48000000004</v>
      </c>
      <c r="AF42" s="32">
        <v>2237</v>
      </c>
      <c r="AK42" s="32">
        <f>(+S42*AF42)/1000000</f>
        <v>789.21914776000006</v>
      </c>
      <c r="AO42" s="32">
        <f t="shared" si="3"/>
        <v>219.88009976000001</v>
      </c>
    </row>
    <row r="43" spans="7:41" x14ac:dyDescent="0.3">
      <c r="G43" s="13" t="s">
        <v>108</v>
      </c>
      <c r="H43" s="13"/>
      <c r="I43" s="13">
        <v>263712</v>
      </c>
      <c r="J43" s="13"/>
      <c r="K43" s="13"/>
      <c r="L43" s="13">
        <v>168348</v>
      </c>
      <c r="P43" s="32"/>
      <c r="S43" s="19">
        <v>287446.08</v>
      </c>
      <c r="AA43" s="40">
        <f t="shared" si="2"/>
        <v>23734.080000000016</v>
      </c>
      <c r="AF43" s="19">
        <f>+'Hemtjänst '!G48+'Hemtjänst '!O48</f>
        <v>217053.304</v>
      </c>
    </row>
    <row r="45" spans="7:41" x14ac:dyDescent="0.3">
      <c r="G45" s="9" t="s">
        <v>167</v>
      </c>
    </row>
    <row r="46" spans="7:41" x14ac:dyDescent="0.3">
      <c r="G46" s="9" t="s">
        <v>173</v>
      </c>
    </row>
    <row r="48" spans="7:41" x14ac:dyDescent="0.3">
      <c r="G48" s="9" t="s">
        <v>121</v>
      </c>
    </row>
    <row r="49" spans="7:39" x14ac:dyDescent="0.3">
      <c r="G49" s="9" t="s">
        <v>124</v>
      </c>
    </row>
    <row r="50" spans="7:39" x14ac:dyDescent="0.3">
      <c r="G50" s="9" t="s">
        <v>125</v>
      </c>
    </row>
    <row r="51" spans="7:39" x14ac:dyDescent="0.3">
      <c r="G51" s="9" t="s">
        <v>126</v>
      </c>
    </row>
    <row r="52" spans="7:39" x14ac:dyDescent="0.3">
      <c r="G52" s="9" t="s">
        <v>127</v>
      </c>
    </row>
    <row r="53" spans="7:39" x14ac:dyDescent="0.3">
      <c r="G53" s="9" t="s">
        <v>128</v>
      </c>
    </row>
    <row r="54" spans="7:39" x14ac:dyDescent="0.3">
      <c r="G54" s="9" t="s">
        <v>129</v>
      </c>
    </row>
    <row r="55" spans="7:39" x14ac:dyDescent="0.3">
      <c r="G55" s="9" t="s">
        <v>144</v>
      </c>
    </row>
    <row r="56" spans="7:39" x14ac:dyDescent="0.3">
      <c r="G56" s="9" t="s">
        <v>130</v>
      </c>
    </row>
    <row r="57" spans="7:39" x14ac:dyDescent="0.3">
      <c r="G57" s="9" t="s">
        <v>145</v>
      </c>
    </row>
    <row r="58" spans="7:39" x14ac:dyDescent="0.3">
      <c r="G58" s="9" t="s">
        <v>146</v>
      </c>
    </row>
    <row r="59" spans="7:39" x14ac:dyDescent="0.3">
      <c r="G59" s="9" t="s">
        <v>147</v>
      </c>
    </row>
    <row r="61" spans="7:39" ht="18" x14ac:dyDescent="0.35">
      <c r="G61" s="1" t="s">
        <v>148</v>
      </c>
    </row>
    <row r="63" spans="7:39" x14ac:dyDescent="0.3">
      <c r="G63" s="2" t="s">
        <v>1</v>
      </c>
      <c r="I63" s="2" t="s">
        <v>132</v>
      </c>
      <c r="M63" s="2" t="s">
        <v>133</v>
      </c>
      <c r="N63" s="2"/>
      <c r="O63" s="2"/>
      <c r="P63" s="2"/>
      <c r="Q63" s="2" t="s">
        <v>110</v>
      </c>
      <c r="R63" s="2"/>
      <c r="S63" s="2" t="s">
        <v>109</v>
      </c>
      <c r="T63" s="2"/>
      <c r="U63" s="2"/>
      <c r="V63" s="2"/>
      <c r="W63" s="2"/>
      <c r="X63" s="2"/>
      <c r="Y63" s="2"/>
      <c r="Z63" s="2" t="s">
        <v>135</v>
      </c>
      <c r="AE63" s="2" t="s">
        <v>136</v>
      </c>
      <c r="AJ63" s="2" t="s">
        <v>113</v>
      </c>
      <c r="AM63" s="2" t="s">
        <v>138</v>
      </c>
    </row>
    <row r="65" spans="7:39" x14ac:dyDescent="0.3">
      <c r="G65" s="9" t="s">
        <v>4</v>
      </c>
      <c r="I65" s="9">
        <v>836151</v>
      </c>
      <c r="M65" s="9">
        <v>4068</v>
      </c>
      <c r="Q65" s="32">
        <f t="shared" ref="Q65:Q70" si="5">(+I65*M65)/1000000</f>
        <v>3401.4622680000002</v>
      </c>
      <c r="S65" s="32">
        <v>911404.59000000008</v>
      </c>
      <c r="Z65" s="32">
        <f>+S65-I65</f>
        <v>75253.590000000084</v>
      </c>
      <c r="AE65" s="32">
        <v>5155.134</v>
      </c>
      <c r="AJ65" s="32">
        <f t="shared" ref="AJ65:AJ70" si="6">(+S65*AE65)/1000000</f>
        <v>4698.4127896650598</v>
      </c>
      <c r="AM65" s="32">
        <f>+AJ65-Q65</f>
        <v>1296.9505216650596</v>
      </c>
    </row>
    <row r="66" spans="7:39" x14ac:dyDescent="0.3">
      <c r="G66" s="9" t="s">
        <v>5</v>
      </c>
      <c r="I66" s="9">
        <v>866472</v>
      </c>
      <c r="M66" s="9">
        <v>1948</v>
      </c>
      <c r="Q66" s="32">
        <f t="shared" si="5"/>
        <v>1687.8874559999999</v>
      </c>
      <c r="S66" s="32">
        <v>944454.4800000001</v>
      </c>
      <c r="Z66" s="32">
        <f t="shared" ref="Z66:Z79" si="7">+S66-I66</f>
        <v>77982.480000000098</v>
      </c>
      <c r="AE66" s="32">
        <v>2252.127</v>
      </c>
      <c r="AJ66" s="32">
        <f t="shared" si="6"/>
        <v>2127.0314346789601</v>
      </c>
      <c r="AM66" s="32">
        <f t="shared" ref="AM66:AM79" si="8">+AJ66-Q66</f>
        <v>439.14397867896014</v>
      </c>
    </row>
    <row r="67" spans="7:39" x14ac:dyDescent="0.3">
      <c r="G67" s="9" t="s">
        <v>41</v>
      </c>
      <c r="I67" s="9">
        <v>730004</v>
      </c>
      <c r="M67" s="9">
        <v>1671</v>
      </c>
      <c r="Q67" s="32">
        <f t="shared" si="5"/>
        <v>1219.8366840000001</v>
      </c>
      <c r="S67" s="32">
        <v>795704.3600000001</v>
      </c>
      <c r="Z67" s="32">
        <f t="shared" si="7"/>
        <v>65700.360000000102</v>
      </c>
      <c r="AE67" s="32">
        <v>2340.7800000000002</v>
      </c>
      <c r="AJ67" s="32">
        <f t="shared" si="6"/>
        <v>1862.5688518008003</v>
      </c>
      <c r="AM67" s="32">
        <f t="shared" si="8"/>
        <v>642.7321678008002</v>
      </c>
    </row>
    <row r="68" spans="7:39" x14ac:dyDescent="0.3">
      <c r="G68" s="9" t="s">
        <v>7</v>
      </c>
      <c r="I68" s="9">
        <v>549344</v>
      </c>
      <c r="M68" s="9">
        <v>1757</v>
      </c>
      <c r="Q68" s="32">
        <f t="shared" si="5"/>
        <v>965.197408</v>
      </c>
      <c r="S68" s="32">
        <v>598784.96000000008</v>
      </c>
      <c r="Z68" s="32">
        <f t="shared" si="7"/>
        <v>49440.960000000079</v>
      </c>
      <c r="AE68" s="32">
        <v>2242.1049999999996</v>
      </c>
      <c r="AJ68" s="32">
        <f t="shared" si="6"/>
        <v>1342.5387527408</v>
      </c>
      <c r="AM68" s="32">
        <f t="shared" si="8"/>
        <v>377.34134474079997</v>
      </c>
    </row>
    <row r="69" spans="7:39" x14ac:dyDescent="0.3">
      <c r="G69" s="9" t="s">
        <v>18</v>
      </c>
      <c r="I69" s="9">
        <v>765148</v>
      </c>
      <c r="M69" s="9">
        <v>1130</v>
      </c>
      <c r="Q69" s="32">
        <f t="shared" si="5"/>
        <v>864.61724000000004</v>
      </c>
      <c r="S69" s="32">
        <v>834011.32000000007</v>
      </c>
      <c r="Z69" s="32">
        <f t="shared" si="7"/>
        <v>68863.320000000065</v>
      </c>
      <c r="AE69" s="32">
        <v>1568.6640000000002</v>
      </c>
      <c r="AJ69" s="32">
        <f t="shared" si="6"/>
        <v>1308.2835332764803</v>
      </c>
      <c r="AM69" s="32">
        <f t="shared" si="8"/>
        <v>443.66629327648025</v>
      </c>
    </row>
    <row r="70" spans="7:39" x14ac:dyDescent="0.3">
      <c r="G70" s="9" t="s">
        <v>11</v>
      </c>
      <c r="I70" s="9">
        <v>575539</v>
      </c>
      <c r="M70" s="9">
        <v>1559</v>
      </c>
      <c r="Q70" s="32">
        <f t="shared" si="5"/>
        <v>897.26530100000002</v>
      </c>
      <c r="S70" s="32">
        <v>627337.51</v>
      </c>
      <c r="Z70" s="32">
        <f t="shared" si="7"/>
        <v>51798.510000000009</v>
      </c>
      <c r="AE70" s="32">
        <v>2011.3009999999999</v>
      </c>
      <c r="AJ70" s="32">
        <f t="shared" si="6"/>
        <v>1261.7645612005101</v>
      </c>
      <c r="AM70" s="32">
        <f t="shared" si="8"/>
        <v>364.49926020051009</v>
      </c>
    </row>
    <row r="71" spans="7:39" x14ac:dyDescent="0.3">
      <c r="G71" s="9" t="s">
        <v>14</v>
      </c>
      <c r="I71" s="9" t="s">
        <v>56</v>
      </c>
      <c r="M71" s="9">
        <v>1093</v>
      </c>
      <c r="Q71" s="32">
        <v>0</v>
      </c>
      <c r="S71" s="32" t="s">
        <v>56</v>
      </c>
      <c r="Z71" s="32" t="s">
        <v>56</v>
      </c>
      <c r="AE71" s="32">
        <v>1376.115</v>
      </c>
      <c r="AJ71" s="32" t="s">
        <v>137</v>
      </c>
      <c r="AM71" s="32" t="s">
        <v>56</v>
      </c>
    </row>
    <row r="72" spans="7:39" x14ac:dyDescent="0.3">
      <c r="G72" s="9" t="s">
        <v>12</v>
      </c>
      <c r="I72" s="9">
        <v>852562</v>
      </c>
      <c r="M72" s="9">
        <v>1213</v>
      </c>
      <c r="Q72" s="32">
        <f t="shared" ref="Q72:Q79" si="9">(+I72*M72)/1000000</f>
        <v>1034.157706</v>
      </c>
      <c r="S72" s="32">
        <v>929292.58000000007</v>
      </c>
      <c r="Z72" s="32">
        <f t="shared" si="7"/>
        <v>76730.580000000075</v>
      </c>
      <c r="AE72" s="32">
        <v>1584.08</v>
      </c>
      <c r="AJ72" s="32">
        <f>(+S72*AE72)/1000000</f>
        <v>1472.0737901263999</v>
      </c>
      <c r="AM72" s="32">
        <f t="shared" si="8"/>
        <v>437.91608412639994</v>
      </c>
    </row>
    <row r="73" spans="7:39" x14ac:dyDescent="0.3">
      <c r="G73" s="9" t="s">
        <v>13</v>
      </c>
      <c r="I73" s="9">
        <v>686708</v>
      </c>
      <c r="M73" s="9">
        <v>1368</v>
      </c>
      <c r="Q73" s="32">
        <f t="shared" si="9"/>
        <v>939.41654400000004</v>
      </c>
      <c r="S73" s="32">
        <v>748511.72000000009</v>
      </c>
      <c r="Z73" s="32">
        <f t="shared" si="7"/>
        <v>61803.720000000088</v>
      </c>
      <c r="AE73" s="32">
        <v>1723.8140000000001</v>
      </c>
      <c r="AJ73" s="32">
        <f>(+S73*AE73)/1000000</f>
        <v>1290.2949821000802</v>
      </c>
      <c r="AM73" s="32">
        <f t="shared" si="8"/>
        <v>350.87843810008019</v>
      </c>
    </row>
    <row r="74" spans="7:39" x14ac:dyDescent="0.3">
      <c r="G74" s="9" t="s">
        <v>20</v>
      </c>
      <c r="I74" s="9">
        <v>825749</v>
      </c>
      <c r="M74" s="9">
        <v>973</v>
      </c>
      <c r="Q74" s="32">
        <f t="shared" si="9"/>
        <v>803.45377699999995</v>
      </c>
      <c r="S74" s="32">
        <v>900066.41</v>
      </c>
      <c r="Z74" s="32">
        <f t="shared" si="7"/>
        <v>74317.410000000033</v>
      </c>
      <c r="AE74" s="32">
        <v>1342.9769880580002</v>
      </c>
      <c r="AJ74" s="32">
        <f>(+S74*AE74)/1000000</f>
        <v>1208.7684763539771</v>
      </c>
      <c r="AM74" s="32">
        <f t="shared" si="8"/>
        <v>405.31469935397718</v>
      </c>
    </row>
    <row r="75" spans="7:39" x14ac:dyDescent="0.3">
      <c r="G75" s="9" t="s">
        <v>15</v>
      </c>
      <c r="I75" s="9">
        <v>891852</v>
      </c>
      <c r="M75" s="9">
        <v>741</v>
      </c>
      <c r="Q75" s="32">
        <f t="shared" si="9"/>
        <v>660.86233200000004</v>
      </c>
      <c r="S75" s="32">
        <v>972118.68</v>
      </c>
      <c r="Z75" s="32">
        <f t="shared" si="7"/>
        <v>80266.680000000051</v>
      </c>
      <c r="AE75" s="32">
        <v>1069</v>
      </c>
      <c r="AJ75" s="32">
        <f>(+S75*AE75)/1000000</f>
        <v>1039.1948689200001</v>
      </c>
      <c r="AM75" s="32">
        <f t="shared" si="8"/>
        <v>378.33253692000005</v>
      </c>
    </row>
    <row r="76" spans="7:39" x14ac:dyDescent="0.3">
      <c r="G76" s="9" t="s">
        <v>17</v>
      </c>
      <c r="I76" s="9">
        <v>778967</v>
      </c>
      <c r="M76" s="9">
        <v>821</v>
      </c>
      <c r="Q76" s="32">
        <f t="shared" si="9"/>
        <v>639.53190700000005</v>
      </c>
      <c r="S76" s="32">
        <v>849074.03</v>
      </c>
      <c r="Z76" s="32">
        <f t="shared" si="7"/>
        <v>70107.030000000028</v>
      </c>
      <c r="AE76" s="32"/>
      <c r="AJ76" s="32" t="s">
        <v>56</v>
      </c>
      <c r="AM76" s="32" t="s">
        <v>56</v>
      </c>
    </row>
    <row r="77" spans="7:39" x14ac:dyDescent="0.3">
      <c r="G77" s="9" t="s">
        <v>10</v>
      </c>
      <c r="I77" s="9">
        <v>877963</v>
      </c>
      <c r="M77" s="9">
        <v>861</v>
      </c>
      <c r="Q77" s="32">
        <f t="shared" si="9"/>
        <v>755.92614300000002</v>
      </c>
      <c r="S77" s="32">
        <v>956979.67</v>
      </c>
      <c r="Z77" s="32">
        <f t="shared" si="7"/>
        <v>79016.670000000042</v>
      </c>
      <c r="AE77" s="32">
        <v>1116.0650000000001</v>
      </c>
      <c r="AJ77" s="32">
        <f>(+S77*AE77)/1000000</f>
        <v>1068.0515153985502</v>
      </c>
      <c r="AM77" s="32">
        <f t="shared" si="8"/>
        <v>312.12537239855021</v>
      </c>
    </row>
    <row r="78" spans="7:39" x14ac:dyDescent="0.3">
      <c r="G78" s="9" t="s">
        <v>19</v>
      </c>
      <c r="I78" s="9">
        <v>792869</v>
      </c>
      <c r="M78" s="9">
        <v>948</v>
      </c>
      <c r="Q78" s="32">
        <f t="shared" si="9"/>
        <v>751.63981200000001</v>
      </c>
      <c r="S78" s="32">
        <v>864227.21000000008</v>
      </c>
      <c r="Z78" s="32">
        <f t="shared" si="7"/>
        <v>71358.210000000079</v>
      </c>
      <c r="AE78" s="32">
        <v>1271</v>
      </c>
      <c r="AJ78" s="32">
        <f>(+S78*AE78)/1000000</f>
        <v>1098.4327839100001</v>
      </c>
      <c r="AM78" s="32">
        <f t="shared" si="8"/>
        <v>346.79297191000012</v>
      </c>
    </row>
    <row r="79" spans="7:39" x14ac:dyDescent="0.3">
      <c r="G79" s="9" t="s">
        <v>16</v>
      </c>
      <c r="I79" s="9">
        <v>865023</v>
      </c>
      <c r="M79" s="9">
        <v>719</v>
      </c>
      <c r="Q79" s="32">
        <f t="shared" si="9"/>
        <v>621.95153700000003</v>
      </c>
      <c r="S79" s="32">
        <v>942875.07000000007</v>
      </c>
      <c r="Z79" s="32">
        <f t="shared" si="7"/>
        <v>77852.070000000065</v>
      </c>
      <c r="AE79" s="32">
        <v>945</v>
      </c>
      <c r="AJ79" s="32">
        <f>(+S79*AE79)/1000000</f>
        <v>891.01694115000009</v>
      </c>
      <c r="AM79" s="32">
        <f t="shared" si="8"/>
        <v>269.06540415000006</v>
      </c>
    </row>
    <row r="80" spans="7:39" x14ac:dyDescent="0.3">
      <c r="G80" s="13" t="s">
        <v>108</v>
      </c>
      <c r="H80" s="13"/>
      <c r="I80" s="13">
        <v>892546</v>
      </c>
      <c r="M80" s="13">
        <v>82041</v>
      </c>
      <c r="AE80" s="19">
        <v>107100.552</v>
      </c>
    </row>
    <row r="81" spans="7:31" x14ac:dyDescent="0.3">
      <c r="G81" s="13"/>
      <c r="H81" s="13"/>
      <c r="I81" s="13"/>
      <c r="M81" s="13"/>
      <c r="AE81" s="19"/>
    </row>
    <row r="82" spans="7:31" x14ac:dyDescent="0.3">
      <c r="G82" s="9" t="s">
        <v>167</v>
      </c>
      <c r="H82" s="13"/>
      <c r="I82" s="13"/>
      <c r="M82" s="13"/>
      <c r="AE82" s="19"/>
    </row>
    <row r="83" spans="7:31" x14ac:dyDescent="0.3">
      <c r="G83" s="9" t="s">
        <v>173</v>
      </c>
      <c r="H83" s="13"/>
      <c r="I83" s="13"/>
      <c r="M83" s="13"/>
      <c r="AE83" s="19"/>
    </row>
    <row r="85" spans="7:31" x14ac:dyDescent="0.3">
      <c r="G85" s="9" t="s">
        <v>80</v>
      </c>
      <c r="I85" s="9" t="s">
        <v>149</v>
      </c>
      <c r="AA85" s="9">
        <v>1000000</v>
      </c>
    </row>
    <row r="86" spans="7:31" x14ac:dyDescent="0.3">
      <c r="I86" s="9" t="s">
        <v>134</v>
      </c>
    </row>
    <row r="87" spans="7:31" x14ac:dyDescent="0.3">
      <c r="I87" s="9" t="s">
        <v>139</v>
      </c>
    </row>
    <row r="88" spans="7:31" x14ac:dyDescent="0.3">
      <c r="I88" s="9" t="s">
        <v>150</v>
      </c>
    </row>
    <row r="89" spans="7:31" x14ac:dyDescent="0.3">
      <c r="I89" s="9" t="s">
        <v>140</v>
      </c>
    </row>
    <row r="91" spans="7:31" ht="18" x14ac:dyDescent="0.35">
      <c r="G91" s="1" t="s">
        <v>168</v>
      </c>
    </row>
    <row r="93" spans="7:31" s="41" customFormat="1" ht="28.8" x14ac:dyDescent="0.3">
      <c r="G93" s="42" t="s">
        <v>1</v>
      </c>
      <c r="H93" s="42">
        <v>2018</v>
      </c>
      <c r="I93" s="42" t="s">
        <v>169</v>
      </c>
      <c r="J93" s="42" t="s">
        <v>170</v>
      </c>
      <c r="K93" s="42" t="s">
        <v>171</v>
      </c>
    </row>
    <row r="94" spans="7:31" x14ac:dyDescent="0.3">
      <c r="G94" s="9" t="s">
        <v>10</v>
      </c>
      <c r="H94" s="29">
        <v>756</v>
      </c>
      <c r="I94" s="29">
        <v>1068</v>
      </c>
      <c r="J94" s="29">
        <f>I94-H94</f>
        <v>312</v>
      </c>
      <c r="K94" s="25">
        <f t="shared" ref="K94:K106" si="10">(I94-H94)/H94</f>
        <v>0.41269841269841268</v>
      </c>
      <c r="L94" s="32"/>
    </row>
    <row r="95" spans="7:31" x14ac:dyDescent="0.3">
      <c r="G95" s="9" t="s">
        <v>19</v>
      </c>
      <c r="H95" s="29">
        <v>752</v>
      </c>
      <c r="I95" s="29">
        <v>1098</v>
      </c>
      <c r="J95" s="29">
        <f t="shared" ref="J95:J106" si="11">I95-H95</f>
        <v>346</v>
      </c>
      <c r="K95" s="25">
        <f t="shared" si="10"/>
        <v>0.46010638297872342</v>
      </c>
      <c r="L95" s="32"/>
    </row>
    <row r="96" spans="7:31" x14ac:dyDescent="0.3">
      <c r="G96" s="9" t="s">
        <v>4</v>
      </c>
      <c r="H96" s="29">
        <v>3401</v>
      </c>
      <c r="I96" s="29">
        <v>4698</v>
      </c>
      <c r="J96" s="29">
        <f t="shared" si="11"/>
        <v>1297</v>
      </c>
      <c r="K96" s="25">
        <f t="shared" si="10"/>
        <v>0.38135842399294323</v>
      </c>
      <c r="L96" s="32"/>
    </row>
    <row r="97" spans="7:12" x14ac:dyDescent="0.3">
      <c r="G97" s="9" t="s">
        <v>16</v>
      </c>
      <c r="H97" s="29">
        <v>622</v>
      </c>
      <c r="I97" s="29">
        <v>891</v>
      </c>
      <c r="J97" s="29">
        <f t="shared" si="11"/>
        <v>269</v>
      </c>
      <c r="K97" s="25">
        <f t="shared" si="10"/>
        <v>0.432475884244373</v>
      </c>
      <c r="L97" s="32"/>
    </row>
    <row r="98" spans="7:12" x14ac:dyDescent="0.3">
      <c r="G98" s="9" t="s">
        <v>13</v>
      </c>
      <c r="H98" s="29">
        <v>939</v>
      </c>
      <c r="I98" s="29">
        <v>1290</v>
      </c>
      <c r="J98" s="29">
        <f t="shared" si="11"/>
        <v>351</v>
      </c>
      <c r="K98" s="25">
        <f t="shared" si="10"/>
        <v>0.37380191693290737</v>
      </c>
      <c r="L98" s="32"/>
    </row>
    <row r="99" spans="7:12" x14ac:dyDescent="0.3">
      <c r="G99" s="9" t="s">
        <v>7</v>
      </c>
      <c r="H99" s="29">
        <v>965</v>
      </c>
      <c r="I99" s="29">
        <v>1343</v>
      </c>
      <c r="J99" s="29">
        <f t="shared" si="11"/>
        <v>378</v>
      </c>
      <c r="K99" s="25">
        <f t="shared" si="10"/>
        <v>0.39170984455958552</v>
      </c>
      <c r="L99" s="32"/>
    </row>
    <row r="100" spans="7:12" x14ac:dyDescent="0.3">
      <c r="G100" s="9" t="s">
        <v>15</v>
      </c>
      <c r="H100" s="29">
        <v>661</v>
      </c>
      <c r="I100" s="29">
        <v>1039</v>
      </c>
      <c r="J100" s="29">
        <f t="shared" si="11"/>
        <v>378</v>
      </c>
      <c r="K100" s="25">
        <f t="shared" si="10"/>
        <v>0.57186081694402424</v>
      </c>
      <c r="L100" s="32"/>
    </row>
    <row r="101" spans="7:12" x14ac:dyDescent="0.3">
      <c r="G101" s="9" t="s">
        <v>5</v>
      </c>
      <c r="H101" s="29">
        <v>1688</v>
      </c>
      <c r="I101" s="29">
        <v>2127</v>
      </c>
      <c r="J101" s="29">
        <f t="shared" si="11"/>
        <v>439</v>
      </c>
      <c r="K101" s="25">
        <f t="shared" si="10"/>
        <v>0.26007109004739337</v>
      </c>
      <c r="L101" s="32"/>
    </row>
    <row r="102" spans="7:12" x14ac:dyDescent="0.3">
      <c r="G102" s="9" t="s">
        <v>12</v>
      </c>
      <c r="H102" s="29">
        <v>1034</v>
      </c>
      <c r="I102" s="29">
        <v>1472</v>
      </c>
      <c r="J102" s="29">
        <f t="shared" si="11"/>
        <v>438</v>
      </c>
      <c r="K102" s="25">
        <f t="shared" si="10"/>
        <v>0.42359767891682787</v>
      </c>
      <c r="L102" s="32"/>
    </row>
    <row r="103" spans="7:12" x14ac:dyDescent="0.3">
      <c r="G103" s="9" t="s">
        <v>20</v>
      </c>
      <c r="H103" s="29">
        <v>803</v>
      </c>
      <c r="I103" s="29">
        <v>1209</v>
      </c>
      <c r="J103" s="29">
        <f t="shared" si="11"/>
        <v>406</v>
      </c>
      <c r="K103" s="25">
        <f t="shared" si="10"/>
        <v>0.50560398505603987</v>
      </c>
      <c r="L103" s="32"/>
    </row>
    <row r="104" spans="7:12" x14ac:dyDescent="0.3">
      <c r="G104" s="9" t="s">
        <v>41</v>
      </c>
      <c r="H104" s="29">
        <v>1220</v>
      </c>
      <c r="I104" s="29">
        <v>1863</v>
      </c>
      <c r="J104" s="29">
        <f t="shared" si="11"/>
        <v>643</v>
      </c>
      <c r="K104" s="25">
        <f t="shared" si="10"/>
        <v>0.52704918032786885</v>
      </c>
      <c r="L104" s="32"/>
    </row>
    <row r="105" spans="7:12" x14ac:dyDescent="0.3">
      <c r="G105" s="9" t="s">
        <v>11</v>
      </c>
      <c r="H105" s="29">
        <v>897</v>
      </c>
      <c r="I105" s="29">
        <v>1262</v>
      </c>
      <c r="J105" s="29">
        <f t="shared" si="11"/>
        <v>365</v>
      </c>
      <c r="K105" s="25">
        <f t="shared" si="10"/>
        <v>0.40691192865105907</v>
      </c>
      <c r="L105" s="32"/>
    </row>
    <row r="106" spans="7:12" x14ac:dyDescent="0.3">
      <c r="G106" s="9" t="s">
        <v>18</v>
      </c>
      <c r="H106" s="29">
        <v>865</v>
      </c>
      <c r="I106" s="29">
        <v>1308</v>
      </c>
      <c r="J106" s="29">
        <f t="shared" si="11"/>
        <v>443</v>
      </c>
      <c r="K106" s="25">
        <f t="shared" si="10"/>
        <v>0.51213872832369944</v>
      </c>
      <c r="L106" s="32"/>
    </row>
    <row r="107" spans="7:12" x14ac:dyDescent="0.3">
      <c r="G107" s="13"/>
      <c r="L107" s="32"/>
    </row>
    <row r="108" spans="7:12" x14ac:dyDescent="0.3">
      <c r="G108" s="9" t="s">
        <v>167</v>
      </c>
    </row>
    <row r="109" spans="7:12" x14ac:dyDescent="0.3">
      <c r="G109" s="9" t="s">
        <v>173</v>
      </c>
    </row>
    <row r="111" spans="7:12" ht="18" x14ac:dyDescent="0.35">
      <c r="G111" s="1" t="s">
        <v>172</v>
      </c>
    </row>
    <row r="113" spans="7:11" ht="28.8" x14ac:dyDescent="0.3">
      <c r="G113" s="10" t="s">
        <v>1</v>
      </c>
      <c r="H113" s="42">
        <v>2018</v>
      </c>
      <c r="I113" s="42" t="s">
        <v>169</v>
      </c>
      <c r="J113" s="42" t="s">
        <v>170</v>
      </c>
      <c r="K113" s="42" t="s">
        <v>171</v>
      </c>
    </row>
    <row r="114" spans="7:11" x14ac:dyDescent="0.3">
      <c r="G114" s="9" t="s">
        <v>10</v>
      </c>
      <c r="H114" s="29">
        <v>398</v>
      </c>
      <c r="I114" s="29">
        <v>559</v>
      </c>
      <c r="J114" s="29">
        <f>I114-H114</f>
        <v>161</v>
      </c>
      <c r="K114" s="25">
        <f t="shared" ref="K114:K126" si="12">(I114-H114)/H114</f>
        <v>0.40452261306532661</v>
      </c>
    </row>
    <row r="115" spans="7:11" x14ac:dyDescent="0.3">
      <c r="G115" s="9" t="s">
        <v>19</v>
      </c>
      <c r="H115" s="29">
        <v>384</v>
      </c>
      <c r="I115" s="29">
        <v>543</v>
      </c>
      <c r="J115" s="29">
        <f t="shared" ref="J115:J126" si="13">I115-H115</f>
        <v>159</v>
      </c>
      <c r="K115" s="25">
        <f t="shared" si="12"/>
        <v>0.4140625</v>
      </c>
    </row>
    <row r="116" spans="7:11" x14ac:dyDescent="0.3">
      <c r="G116" s="9" t="s">
        <v>4</v>
      </c>
      <c r="H116" s="29">
        <v>1821</v>
      </c>
      <c r="I116" s="29">
        <v>2490</v>
      </c>
      <c r="J116" s="29">
        <f t="shared" si="13"/>
        <v>669</v>
      </c>
      <c r="K116" s="25">
        <f t="shared" si="12"/>
        <v>0.36738056013179571</v>
      </c>
    </row>
    <row r="117" spans="7:11" x14ac:dyDescent="0.3">
      <c r="G117" s="9" t="s">
        <v>16</v>
      </c>
      <c r="H117" s="29">
        <v>569</v>
      </c>
      <c r="I117" s="29">
        <v>789</v>
      </c>
      <c r="J117" s="29">
        <f t="shared" si="13"/>
        <v>220</v>
      </c>
      <c r="K117" s="25">
        <f t="shared" si="12"/>
        <v>0.38664323374340948</v>
      </c>
    </row>
    <row r="118" spans="7:11" x14ac:dyDescent="0.3">
      <c r="G118" s="9" t="s">
        <v>13</v>
      </c>
      <c r="H118" s="29">
        <v>522</v>
      </c>
      <c r="I118" s="29">
        <v>696</v>
      </c>
      <c r="J118" s="29">
        <f t="shared" si="13"/>
        <v>174</v>
      </c>
      <c r="K118" s="25">
        <f t="shared" si="12"/>
        <v>0.33333333333333331</v>
      </c>
    </row>
    <row r="119" spans="7:11" x14ac:dyDescent="0.3">
      <c r="G119" s="9" t="s">
        <v>7</v>
      </c>
      <c r="H119" s="29">
        <v>404</v>
      </c>
      <c r="I119" s="29">
        <v>555</v>
      </c>
      <c r="J119" s="29">
        <f t="shared" si="13"/>
        <v>151</v>
      </c>
      <c r="K119" s="25">
        <f t="shared" si="12"/>
        <v>0.37376237623762376</v>
      </c>
    </row>
    <row r="120" spans="7:11" x14ac:dyDescent="0.3">
      <c r="G120" s="9" t="s">
        <v>15</v>
      </c>
      <c r="H120" s="29">
        <v>472</v>
      </c>
      <c r="I120" s="29">
        <v>701</v>
      </c>
      <c r="J120" s="29">
        <f t="shared" si="13"/>
        <v>229</v>
      </c>
      <c r="K120" s="25">
        <f t="shared" si="12"/>
        <v>0.48516949152542371</v>
      </c>
    </row>
    <row r="121" spans="7:11" x14ac:dyDescent="0.3">
      <c r="G121" s="9" t="s">
        <v>5</v>
      </c>
      <c r="H121" s="29">
        <v>1060</v>
      </c>
      <c r="I121" s="29">
        <v>1328</v>
      </c>
      <c r="J121" s="29">
        <f t="shared" si="13"/>
        <v>268</v>
      </c>
      <c r="K121" s="25">
        <f t="shared" si="12"/>
        <v>0.25283018867924528</v>
      </c>
    </row>
    <row r="122" spans="7:11" x14ac:dyDescent="0.3">
      <c r="G122" s="9" t="s">
        <v>12</v>
      </c>
      <c r="H122" s="29">
        <v>498</v>
      </c>
      <c r="I122" s="29">
        <v>679</v>
      </c>
      <c r="J122" s="29">
        <f t="shared" si="13"/>
        <v>181</v>
      </c>
      <c r="K122" s="25">
        <f t="shared" si="12"/>
        <v>0.3634538152610442</v>
      </c>
    </row>
    <row r="123" spans="7:11" x14ac:dyDescent="0.3">
      <c r="G123" s="9" t="s">
        <v>20</v>
      </c>
      <c r="H123" s="29">
        <v>439</v>
      </c>
      <c r="I123" s="29">
        <v>636</v>
      </c>
      <c r="J123" s="29">
        <f t="shared" si="13"/>
        <v>197</v>
      </c>
      <c r="K123" s="25">
        <f t="shared" si="12"/>
        <v>0.44874715261958997</v>
      </c>
    </row>
    <row r="124" spans="7:11" x14ac:dyDescent="0.3">
      <c r="G124" s="9" t="s">
        <v>41</v>
      </c>
      <c r="H124" s="29">
        <v>646</v>
      </c>
      <c r="I124" s="29">
        <v>972</v>
      </c>
      <c r="J124" s="29">
        <f t="shared" si="13"/>
        <v>326</v>
      </c>
      <c r="K124" s="25">
        <f t="shared" si="12"/>
        <v>0.50464396284829727</v>
      </c>
    </row>
    <row r="125" spans="7:11" x14ac:dyDescent="0.3">
      <c r="G125" s="9" t="s">
        <v>11</v>
      </c>
      <c r="H125" s="29">
        <v>597</v>
      </c>
      <c r="I125" s="29">
        <v>830</v>
      </c>
      <c r="J125" s="29">
        <f t="shared" si="13"/>
        <v>233</v>
      </c>
      <c r="K125" s="25">
        <f t="shared" si="12"/>
        <v>0.39028475711892796</v>
      </c>
    </row>
    <row r="126" spans="7:11" x14ac:dyDescent="0.3">
      <c r="G126" s="9" t="s">
        <v>18</v>
      </c>
      <c r="H126" s="29">
        <v>671</v>
      </c>
      <c r="I126" s="29">
        <v>961</v>
      </c>
      <c r="J126" s="29">
        <f t="shared" si="13"/>
        <v>290</v>
      </c>
      <c r="K126" s="25">
        <f t="shared" si="12"/>
        <v>0.43219076005961254</v>
      </c>
    </row>
    <row r="127" spans="7:11" x14ac:dyDescent="0.3">
      <c r="G127" s="13"/>
    </row>
    <row r="128" spans="7:11" x14ac:dyDescent="0.3">
      <c r="G128" s="9" t="s">
        <v>167</v>
      </c>
    </row>
    <row r="129" spans="7:13" x14ac:dyDescent="0.3">
      <c r="G129" s="9" t="s">
        <v>173</v>
      </c>
    </row>
    <row r="131" spans="7:13" ht="18" x14ac:dyDescent="0.35">
      <c r="G131" s="1" t="s">
        <v>174</v>
      </c>
    </row>
    <row r="134" spans="7:13" ht="28.8" x14ac:dyDescent="0.3">
      <c r="G134" s="44" t="s">
        <v>1</v>
      </c>
      <c r="H134" s="43">
        <v>2018</v>
      </c>
      <c r="I134" s="42" t="s">
        <v>169</v>
      </c>
      <c r="J134" s="42" t="s">
        <v>170</v>
      </c>
      <c r="K134" s="42" t="s">
        <v>171</v>
      </c>
    </row>
    <row r="135" spans="7:13" x14ac:dyDescent="0.3">
      <c r="G135" s="9" t="s">
        <v>10</v>
      </c>
      <c r="H135" s="29">
        <f>H94+H114</f>
        <v>1154</v>
      </c>
      <c r="I135" s="29">
        <f>I114+I94</f>
        <v>1627</v>
      </c>
      <c r="J135" s="29">
        <f>I135-H135</f>
        <v>473</v>
      </c>
      <c r="K135" s="25">
        <f>(I135-H135)/H135</f>
        <v>0.40987868284228768</v>
      </c>
      <c r="M135" s="29"/>
    </row>
    <row r="136" spans="7:13" x14ac:dyDescent="0.3">
      <c r="G136" s="9" t="s">
        <v>19</v>
      </c>
      <c r="H136" s="29">
        <f t="shared" ref="H136:H147" si="14">H95+H115</f>
        <v>1136</v>
      </c>
      <c r="I136" s="29">
        <f>1098+543</f>
        <v>1641</v>
      </c>
      <c r="J136" s="29">
        <f t="shared" ref="J136:J147" si="15">I136-H136</f>
        <v>505</v>
      </c>
      <c r="K136" s="25">
        <f t="shared" ref="K136:K147" si="16">(I136-H136)/H136</f>
        <v>0.44454225352112675</v>
      </c>
    </row>
    <row r="137" spans="7:13" x14ac:dyDescent="0.3">
      <c r="G137" s="9" t="s">
        <v>4</v>
      </c>
      <c r="H137" s="29">
        <f t="shared" si="14"/>
        <v>5222</v>
      </c>
      <c r="I137" s="29">
        <f>2490+4698</f>
        <v>7188</v>
      </c>
      <c r="J137" s="29">
        <f t="shared" si="15"/>
        <v>1966</v>
      </c>
      <c r="K137" s="25">
        <f t="shared" si="16"/>
        <v>0.37648410570662583</v>
      </c>
    </row>
    <row r="138" spans="7:13" x14ac:dyDescent="0.3">
      <c r="G138" s="9" t="s">
        <v>16</v>
      </c>
      <c r="H138" s="29">
        <f t="shared" si="14"/>
        <v>1191</v>
      </c>
      <c r="I138" s="29">
        <f t="shared" ref="I138:I147" si="17">I117+I97</f>
        <v>1680</v>
      </c>
      <c r="J138" s="29">
        <f t="shared" si="15"/>
        <v>489</v>
      </c>
      <c r="K138" s="25">
        <f t="shared" si="16"/>
        <v>0.41057934508816119</v>
      </c>
    </row>
    <row r="139" spans="7:13" x14ac:dyDescent="0.3">
      <c r="G139" s="9" t="s">
        <v>13</v>
      </c>
      <c r="H139" s="29">
        <f t="shared" si="14"/>
        <v>1461</v>
      </c>
      <c r="I139" s="29">
        <f t="shared" si="17"/>
        <v>1986</v>
      </c>
      <c r="J139" s="29">
        <f t="shared" si="15"/>
        <v>525</v>
      </c>
      <c r="K139" s="25">
        <f t="shared" si="16"/>
        <v>0.35934291581108829</v>
      </c>
    </row>
    <row r="140" spans="7:13" x14ac:dyDescent="0.3">
      <c r="G140" s="9" t="s">
        <v>7</v>
      </c>
      <c r="H140" s="29">
        <f t="shared" si="14"/>
        <v>1369</v>
      </c>
      <c r="I140" s="29">
        <f t="shared" si="17"/>
        <v>1898</v>
      </c>
      <c r="J140" s="29">
        <f t="shared" si="15"/>
        <v>529</v>
      </c>
      <c r="K140" s="25">
        <f t="shared" si="16"/>
        <v>0.38641344046749454</v>
      </c>
    </row>
    <row r="141" spans="7:13" x14ac:dyDescent="0.3">
      <c r="G141" s="9" t="s">
        <v>15</v>
      </c>
      <c r="H141" s="29">
        <f t="shared" si="14"/>
        <v>1133</v>
      </c>
      <c r="I141" s="29">
        <f t="shared" si="17"/>
        <v>1740</v>
      </c>
      <c r="J141" s="29">
        <f t="shared" si="15"/>
        <v>607</v>
      </c>
      <c r="K141" s="25">
        <f t="shared" si="16"/>
        <v>0.53574580759046775</v>
      </c>
    </row>
    <row r="142" spans="7:13" x14ac:dyDescent="0.3">
      <c r="G142" s="9" t="s">
        <v>5</v>
      </c>
      <c r="H142" s="29">
        <f t="shared" si="14"/>
        <v>2748</v>
      </c>
      <c r="I142" s="29">
        <f t="shared" si="17"/>
        <v>3455</v>
      </c>
      <c r="J142" s="29">
        <f t="shared" si="15"/>
        <v>707</v>
      </c>
      <c r="K142" s="25">
        <f t="shared" si="16"/>
        <v>0.25727802037845704</v>
      </c>
    </row>
    <row r="143" spans="7:13" x14ac:dyDescent="0.3">
      <c r="G143" s="9" t="s">
        <v>12</v>
      </c>
      <c r="H143" s="29">
        <f t="shared" si="14"/>
        <v>1532</v>
      </c>
      <c r="I143" s="29">
        <f t="shared" si="17"/>
        <v>2151</v>
      </c>
      <c r="J143" s="29">
        <f t="shared" si="15"/>
        <v>619</v>
      </c>
      <c r="K143" s="25">
        <f t="shared" si="16"/>
        <v>0.40404699738903394</v>
      </c>
    </row>
    <row r="144" spans="7:13" x14ac:dyDescent="0.3">
      <c r="G144" s="9" t="s">
        <v>20</v>
      </c>
      <c r="H144" s="29">
        <f t="shared" si="14"/>
        <v>1242</v>
      </c>
      <c r="I144" s="29">
        <f t="shared" si="17"/>
        <v>1845</v>
      </c>
      <c r="J144" s="29">
        <f t="shared" si="15"/>
        <v>603</v>
      </c>
      <c r="K144" s="25">
        <f t="shared" si="16"/>
        <v>0.48550724637681159</v>
      </c>
    </row>
    <row r="145" spans="7:11" x14ac:dyDescent="0.3">
      <c r="G145" s="9" t="s">
        <v>41</v>
      </c>
      <c r="H145" s="29">
        <f t="shared" si="14"/>
        <v>1866</v>
      </c>
      <c r="I145" s="29">
        <f t="shared" si="17"/>
        <v>2835</v>
      </c>
      <c r="J145" s="29">
        <f t="shared" si="15"/>
        <v>969</v>
      </c>
      <c r="K145" s="25">
        <f t="shared" si="16"/>
        <v>0.51929260450160775</v>
      </c>
    </row>
    <row r="146" spans="7:11" x14ac:dyDescent="0.3">
      <c r="G146" s="9" t="s">
        <v>11</v>
      </c>
      <c r="H146" s="29">
        <f t="shared" si="14"/>
        <v>1494</v>
      </c>
      <c r="I146" s="29">
        <f t="shared" si="17"/>
        <v>2092</v>
      </c>
      <c r="J146" s="29">
        <f t="shared" si="15"/>
        <v>598</v>
      </c>
      <c r="K146" s="25">
        <f t="shared" si="16"/>
        <v>0.40026773761713519</v>
      </c>
    </row>
    <row r="147" spans="7:11" x14ac:dyDescent="0.3">
      <c r="G147" s="9" t="s">
        <v>18</v>
      </c>
      <c r="H147" s="29">
        <f t="shared" si="14"/>
        <v>1536</v>
      </c>
      <c r="I147" s="29">
        <f t="shared" si="17"/>
        <v>2269</v>
      </c>
      <c r="J147" s="29">
        <f t="shared" si="15"/>
        <v>733</v>
      </c>
      <c r="K147" s="25">
        <f t="shared" si="16"/>
        <v>0.47721354166666669</v>
      </c>
    </row>
    <row r="149" spans="7:11" x14ac:dyDescent="0.3">
      <c r="G149" s="9" t="s">
        <v>167</v>
      </c>
    </row>
    <row r="150" spans="7:11" x14ac:dyDescent="0.3">
      <c r="G150" s="9" t="s">
        <v>173</v>
      </c>
    </row>
  </sheetData>
  <autoFilter ref="G113:K126" xr:uid="{71722EAD-4D03-479B-9DDF-BDED3C4C5039}">
    <sortState xmlns:xlrd2="http://schemas.microsoft.com/office/spreadsheetml/2017/richdata2" ref="G114:K126">
      <sortCondition ref="G113:G126"/>
    </sortState>
  </autoFilter>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5685-7933-4AA7-80C4-44CB8B1F26AB}">
  <sheetPr>
    <tabColor rgb="FF92D050"/>
  </sheetPr>
  <dimension ref="A1:E19"/>
  <sheetViews>
    <sheetView showGridLines="0" workbookViewId="0">
      <selection activeCell="H19" sqref="H19"/>
    </sheetView>
  </sheetViews>
  <sheetFormatPr defaultRowHeight="14.4" x14ac:dyDescent="0.3"/>
  <cols>
    <col min="1" max="1" width="13.21875" customWidth="1"/>
    <col min="2" max="3" width="10.44140625" customWidth="1"/>
    <col min="4" max="4" width="15.5546875" customWidth="1"/>
    <col min="5" max="5" width="16.33203125" customWidth="1"/>
  </cols>
  <sheetData>
    <row r="1" spans="1:5" ht="18" x14ac:dyDescent="0.35">
      <c r="A1" s="1" t="s">
        <v>168</v>
      </c>
      <c r="B1" s="9"/>
      <c r="C1" s="9"/>
      <c r="D1" s="9"/>
      <c r="E1" s="9"/>
    </row>
    <row r="2" spans="1:5" x14ac:dyDescent="0.3">
      <c r="A2" s="9"/>
      <c r="B2" s="9"/>
      <c r="C2" s="9"/>
      <c r="D2" s="9"/>
      <c r="E2" s="9"/>
    </row>
    <row r="4" spans="1:5" ht="28.8" x14ac:dyDescent="0.3">
      <c r="A4" s="46" t="s">
        <v>1</v>
      </c>
      <c r="B4" s="45">
        <v>2018</v>
      </c>
      <c r="C4" s="45" t="s">
        <v>169</v>
      </c>
      <c r="D4" s="45" t="s">
        <v>170</v>
      </c>
      <c r="E4" s="45" t="s">
        <v>171</v>
      </c>
    </row>
    <row r="5" spans="1:5" x14ac:dyDescent="0.3">
      <c r="A5" s="73" t="s">
        <v>10</v>
      </c>
      <c r="B5" s="58">
        <v>756</v>
      </c>
      <c r="C5" s="58">
        <v>1068</v>
      </c>
      <c r="D5" s="58">
        <f>C5-B5</f>
        <v>312</v>
      </c>
      <c r="E5" s="60">
        <f t="shared" ref="E5:E17" si="0">(C5-B5)/B5</f>
        <v>0.41269841269841268</v>
      </c>
    </row>
    <row r="6" spans="1:5" x14ac:dyDescent="0.3">
      <c r="A6" s="73" t="s">
        <v>19</v>
      </c>
      <c r="B6" s="58">
        <v>752</v>
      </c>
      <c r="C6" s="58">
        <v>1098</v>
      </c>
      <c r="D6" s="58">
        <f t="shared" ref="D6:D17" si="1">C6-B6</f>
        <v>346</v>
      </c>
      <c r="E6" s="60">
        <f t="shared" si="0"/>
        <v>0.46010638297872342</v>
      </c>
    </row>
    <row r="7" spans="1:5" x14ac:dyDescent="0.3">
      <c r="A7" s="73" t="s">
        <v>4</v>
      </c>
      <c r="B7" s="58">
        <v>3401</v>
      </c>
      <c r="C7" s="58">
        <v>4698</v>
      </c>
      <c r="D7" s="58">
        <f t="shared" si="1"/>
        <v>1297</v>
      </c>
      <c r="E7" s="60">
        <f t="shared" si="0"/>
        <v>0.38135842399294323</v>
      </c>
    </row>
    <row r="8" spans="1:5" x14ac:dyDescent="0.3">
      <c r="A8" s="73" t="s">
        <v>16</v>
      </c>
      <c r="B8" s="58">
        <v>622</v>
      </c>
      <c r="C8" s="58">
        <v>891</v>
      </c>
      <c r="D8" s="58">
        <f t="shared" si="1"/>
        <v>269</v>
      </c>
      <c r="E8" s="60">
        <f t="shared" si="0"/>
        <v>0.432475884244373</v>
      </c>
    </row>
    <row r="9" spans="1:5" x14ac:dyDescent="0.3">
      <c r="A9" s="73" t="s">
        <v>13</v>
      </c>
      <c r="B9" s="58">
        <v>939</v>
      </c>
      <c r="C9" s="58">
        <v>1290</v>
      </c>
      <c r="D9" s="58">
        <f t="shared" si="1"/>
        <v>351</v>
      </c>
      <c r="E9" s="60">
        <f t="shared" si="0"/>
        <v>0.37380191693290737</v>
      </c>
    </row>
    <row r="10" spans="1:5" x14ac:dyDescent="0.3">
      <c r="A10" s="73" t="s">
        <v>7</v>
      </c>
      <c r="B10" s="58">
        <v>965</v>
      </c>
      <c r="C10" s="58">
        <v>1343</v>
      </c>
      <c r="D10" s="58">
        <f t="shared" si="1"/>
        <v>378</v>
      </c>
      <c r="E10" s="60">
        <f t="shared" si="0"/>
        <v>0.39170984455958552</v>
      </c>
    </row>
    <row r="11" spans="1:5" x14ac:dyDescent="0.3">
      <c r="A11" s="73" t="s">
        <v>15</v>
      </c>
      <c r="B11" s="58">
        <v>661</v>
      </c>
      <c r="C11" s="58">
        <v>1039</v>
      </c>
      <c r="D11" s="58">
        <f t="shared" si="1"/>
        <v>378</v>
      </c>
      <c r="E11" s="60">
        <f t="shared" si="0"/>
        <v>0.57186081694402424</v>
      </c>
    </row>
    <row r="12" spans="1:5" x14ac:dyDescent="0.3">
      <c r="A12" s="73" t="s">
        <v>5</v>
      </c>
      <c r="B12" s="58">
        <v>1688</v>
      </c>
      <c r="C12" s="58">
        <v>2127</v>
      </c>
      <c r="D12" s="58">
        <f t="shared" si="1"/>
        <v>439</v>
      </c>
      <c r="E12" s="60">
        <f t="shared" si="0"/>
        <v>0.26007109004739337</v>
      </c>
    </row>
    <row r="13" spans="1:5" x14ac:dyDescent="0.3">
      <c r="A13" s="73" t="s">
        <v>12</v>
      </c>
      <c r="B13" s="58">
        <v>1034</v>
      </c>
      <c r="C13" s="58">
        <v>1472</v>
      </c>
      <c r="D13" s="58">
        <f t="shared" si="1"/>
        <v>438</v>
      </c>
      <c r="E13" s="60">
        <f t="shared" si="0"/>
        <v>0.42359767891682787</v>
      </c>
    </row>
    <row r="14" spans="1:5" x14ac:dyDescent="0.3">
      <c r="A14" s="73" t="s">
        <v>20</v>
      </c>
      <c r="B14" s="58">
        <v>803</v>
      </c>
      <c r="C14" s="58">
        <v>1209</v>
      </c>
      <c r="D14" s="58">
        <f t="shared" si="1"/>
        <v>406</v>
      </c>
      <c r="E14" s="60">
        <f t="shared" si="0"/>
        <v>0.50560398505603987</v>
      </c>
    </row>
    <row r="15" spans="1:5" x14ac:dyDescent="0.3">
      <c r="A15" s="73" t="s">
        <v>41</v>
      </c>
      <c r="B15" s="58">
        <v>1220</v>
      </c>
      <c r="C15" s="58">
        <v>1863</v>
      </c>
      <c r="D15" s="58">
        <f t="shared" si="1"/>
        <v>643</v>
      </c>
      <c r="E15" s="60">
        <f t="shared" si="0"/>
        <v>0.52704918032786885</v>
      </c>
    </row>
    <row r="16" spans="1:5" x14ac:dyDescent="0.3">
      <c r="A16" s="73" t="s">
        <v>11</v>
      </c>
      <c r="B16" s="58">
        <v>897</v>
      </c>
      <c r="C16" s="58">
        <v>1262</v>
      </c>
      <c r="D16" s="58">
        <f t="shared" si="1"/>
        <v>365</v>
      </c>
      <c r="E16" s="60">
        <f t="shared" si="0"/>
        <v>0.40691192865105907</v>
      </c>
    </row>
    <row r="17" spans="1:5" x14ac:dyDescent="0.3">
      <c r="A17" s="73" t="s">
        <v>18</v>
      </c>
      <c r="B17" s="58">
        <v>865</v>
      </c>
      <c r="C17" s="58">
        <v>1308</v>
      </c>
      <c r="D17" s="58">
        <f t="shared" si="1"/>
        <v>443</v>
      </c>
      <c r="E17" s="60">
        <f t="shared" si="0"/>
        <v>0.51213872832369944</v>
      </c>
    </row>
    <row r="18" spans="1:5" x14ac:dyDescent="0.3">
      <c r="A18" s="73"/>
      <c r="B18" s="29"/>
      <c r="C18" s="29"/>
      <c r="D18" s="29"/>
      <c r="E18" s="25"/>
    </row>
    <row r="19" spans="1:5" x14ac:dyDescent="0.3">
      <c r="A19" s="9" t="s">
        <v>173</v>
      </c>
      <c r="B19" s="9"/>
      <c r="C19" s="9"/>
      <c r="D19" s="9"/>
      <c r="E19" s="9"/>
    </row>
  </sheetData>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37018-AD00-4418-BFA8-5BA16CBEBA15}">
  <sheetPr>
    <tabColor rgb="FF92D050"/>
  </sheetPr>
  <dimension ref="A1:E20"/>
  <sheetViews>
    <sheetView showGridLines="0" workbookViewId="0">
      <selection activeCell="E17" sqref="B5:E17"/>
    </sheetView>
  </sheetViews>
  <sheetFormatPr defaultRowHeight="14.4" x14ac:dyDescent="0.3"/>
  <cols>
    <col min="1" max="1" width="14.88671875" customWidth="1"/>
    <col min="2" max="3" width="10.44140625" customWidth="1"/>
    <col min="4" max="4" width="13.6640625" customWidth="1"/>
    <col min="5" max="5" width="16.77734375" customWidth="1"/>
  </cols>
  <sheetData>
    <row r="1" spans="1:5" ht="18" x14ac:dyDescent="0.35">
      <c r="A1" s="1" t="s">
        <v>172</v>
      </c>
      <c r="B1" s="9"/>
      <c r="C1" s="9"/>
      <c r="D1" s="9"/>
      <c r="E1" s="9"/>
    </row>
    <row r="2" spans="1:5" x14ac:dyDescent="0.3">
      <c r="A2" s="9"/>
      <c r="B2" s="9"/>
      <c r="C2" s="9"/>
      <c r="D2" s="9"/>
      <c r="E2" s="9"/>
    </row>
    <row r="3" spans="1:5" s="69" customFormat="1" x14ac:dyDescent="0.3">
      <c r="A3"/>
      <c r="B3"/>
      <c r="C3"/>
      <c r="D3"/>
      <c r="E3"/>
    </row>
    <row r="4" spans="1:5" ht="28.8" x14ac:dyDescent="0.3">
      <c r="A4" s="46" t="s">
        <v>1</v>
      </c>
      <c r="B4" s="45">
        <v>2018</v>
      </c>
      <c r="C4" s="45" t="s">
        <v>169</v>
      </c>
      <c r="D4" s="45" t="s">
        <v>170</v>
      </c>
      <c r="E4" s="45" t="s">
        <v>171</v>
      </c>
    </row>
    <row r="5" spans="1:5" x14ac:dyDescent="0.3">
      <c r="A5" s="72" t="s">
        <v>10</v>
      </c>
      <c r="B5" s="58">
        <v>398</v>
      </c>
      <c r="C5" s="58">
        <v>559</v>
      </c>
      <c r="D5" s="58">
        <f>C5-B5</f>
        <v>161</v>
      </c>
      <c r="E5" s="60">
        <f t="shared" ref="E5:E17" si="0">(C5-B5)/B5</f>
        <v>0.40452261306532661</v>
      </c>
    </row>
    <row r="6" spans="1:5" x14ac:dyDescent="0.3">
      <c r="A6" s="72" t="s">
        <v>19</v>
      </c>
      <c r="B6" s="58">
        <v>384</v>
      </c>
      <c r="C6" s="58">
        <v>543</v>
      </c>
      <c r="D6" s="58">
        <f t="shared" ref="D6:D17" si="1">C6-B6</f>
        <v>159</v>
      </c>
      <c r="E6" s="60">
        <f t="shared" si="0"/>
        <v>0.4140625</v>
      </c>
    </row>
    <row r="7" spans="1:5" x14ac:dyDescent="0.3">
      <c r="A7" s="72" t="s">
        <v>4</v>
      </c>
      <c r="B7" s="58">
        <v>1821</v>
      </c>
      <c r="C7" s="58">
        <v>2490</v>
      </c>
      <c r="D7" s="58">
        <f t="shared" si="1"/>
        <v>669</v>
      </c>
      <c r="E7" s="60">
        <f t="shared" si="0"/>
        <v>0.36738056013179571</v>
      </c>
    </row>
    <row r="8" spans="1:5" x14ac:dyDescent="0.3">
      <c r="A8" s="72" t="s">
        <v>16</v>
      </c>
      <c r="B8" s="58">
        <v>569</v>
      </c>
      <c r="C8" s="58">
        <v>789</v>
      </c>
      <c r="D8" s="58">
        <f t="shared" si="1"/>
        <v>220</v>
      </c>
      <c r="E8" s="60">
        <f t="shared" si="0"/>
        <v>0.38664323374340948</v>
      </c>
    </row>
    <row r="9" spans="1:5" x14ac:dyDescent="0.3">
      <c r="A9" s="72" t="s">
        <v>13</v>
      </c>
      <c r="B9" s="58">
        <v>522</v>
      </c>
      <c r="C9" s="58">
        <v>696</v>
      </c>
      <c r="D9" s="58">
        <f t="shared" si="1"/>
        <v>174</v>
      </c>
      <c r="E9" s="60">
        <f t="shared" si="0"/>
        <v>0.33333333333333331</v>
      </c>
    </row>
    <row r="10" spans="1:5" x14ac:dyDescent="0.3">
      <c r="A10" s="72" t="s">
        <v>7</v>
      </c>
      <c r="B10" s="58">
        <v>404</v>
      </c>
      <c r="C10" s="58">
        <v>555</v>
      </c>
      <c r="D10" s="58">
        <f t="shared" si="1"/>
        <v>151</v>
      </c>
      <c r="E10" s="60">
        <f t="shared" si="0"/>
        <v>0.37376237623762376</v>
      </c>
    </row>
    <row r="11" spans="1:5" x14ac:dyDescent="0.3">
      <c r="A11" s="72" t="s">
        <v>15</v>
      </c>
      <c r="B11" s="58">
        <v>472</v>
      </c>
      <c r="C11" s="58">
        <v>701</v>
      </c>
      <c r="D11" s="58">
        <f t="shared" si="1"/>
        <v>229</v>
      </c>
      <c r="E11" s="60">
        <f t="shared" si="0"/>
        <v>0.48516949152542371</v>
      </c>
    </row>
    <row r="12" spans="1:5" x14ac:dyDescent="0.3">
      <c r="A12" s="72" t="s">
        <v>5</v>
      </c>
      <c r="B12" s="58">
        <v>1060</v>
      </c>
      <c r="C12" s="58">
        <v>1328</v>
      </c>
      <c r="D12" s="58">
        <f t="shared" si="1"/>
        <v>268</v>
      </c>
      <c r="E12" s="60">
        <f t="shared" si="0"/>
        <v>0.25283018867924528</v>
      </c>
    </row>
    <row r="13" spans="1:5" x14ac:dyDescent="0.3">
      <c r="A13" s="72" t="s">
        <v>12</v>
      </c>
      <c r="B13" s="58">
        <v>498</v>
      </c>
      <c r="C13" s="58">
        <v>679</v>
      </c>
      <c r="D13" s="58">
        <f t="shared" si="1"/>
        <v>181</v>
      </c>
      <c r="E13" s="60">
        <f t="shared" si="0"/>
        <v>0.3634538152610442</v>
      </c>
    </row>
    <row r="14" spans="1:5" x14ac:dyDescent="0.3">
      <c r="A14" s="72" t="s">
        <v>20</v>
      </c>
      <c r="B14" s="58">
        <v>439</v>
      </c>
      <c r="C14" s="58">
        <v>636</v>
      </c>
      <c r="D14" s="58">
        <f t="shared" si="1"/>
        <v>197</v>
      </c>
      <c r="E14" s="60">
        <f t="shared" si="0"/>
        <v>0.44874715261958997</v>
      </c>
    </row>
    <row r="15" spans="1:5" x14ac:dyDescent="0.3">
      <c r="A15" s="72" t="s">
        <v>41</v>
      </c>
      <c r="B15" s="58">
        <v>646</v>
      </c>
      <c r="C15" s="58">
        <v>972</v>
      </c>
      <c r="D15" s="58">
        <f t="shared" si="1"/>
        <v>326</v>
      </c>
      <c r="E15" s="60">
        <f t="shared" si="0"/>
        <v>0.50464396284829727</v>
      </c>
    </row>
    <row r="16" spans="1:5" x14ac:dyDescent="0.3">
      <c r="A16" s="72" t="s">
        <v>11</v>
      </c>
      <c r="B16" s="58">
        <v>597</v>
      </c>
      <c r="C16" s="58">
        <v>830</v>
      </c>
      <c r="D16" s="58">
        <f t="shared" si="1"/>
        <v>233</v>
      </c>
      <c r="E16" s="60">
        <f t="shared" si="0"/>
        <v>0.39028475711892796</v>
      </c>
    </row>
    <row r="17" spans="1:5" x14ac:dyDescent="0.3">
      <c r="A17" s="72" t="s">
        <v>18</v>
      </c>
      <c r="B17" s="58">
        <v>671</v>
      </c>
      <c r="C17" s="58">
        <v>961</v>
      </c>
      <c r="D17" s="58">
        <f t="shared" si="1"/>
        <v>290</v>
      </c>
      <c r="E17" s="60">
        <f t="shared" si="0"/>
        <v>0.43219076005961254</v>
      </c>
    </row>
    <row r="18" spans="1:5" x14ac:dyDescent="0.3">
      <c r="A18" s="55"/>
      <c r="B18" s="29"/>
      <c r="C18" s="29"/>
      <c r="D18" s="29"/>
      <c r="E18" s="25"/>
    </row>
    <row r="19" spans="1:5" x14ac:dyDescent="0.3">
      <c r="A19" s="9" t="s">
        <v>167</v>
      </c>
      <c r="B19" s="9"/>
      <c r="C19" s="9"/>
      <c r="D19" s="9"/>
      <c r="E19" s="9"/>
    </row>
    <row r="20" spans="1:5" x14ac:dyDescent="0.3">
      <c r="A20" s="9" t="s">
        <v>173</v>
      </c>
      <c r="B20" s="9"/>
      <c r="C20" s="9"/>
      <c r="D20" s="9"/>
      <c r="E20" s="9"/>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5F4E6-19EE-40AF-844A-F7FAA4EB3B91}">
  <sheetPr>
    <tabColor rgb="FF92D050"/>
  </sheetPr>
  <dimension ref="A1:E20"/>
  <sheetViews>
    <sheetView showGridLines="0" workbookViewId="0">
      <selection activeCell="G32" sqref="G32"/>
    </sheetView>
  </sheetViews>
  <sheetFormatPr defaultRowHeight="14.4" x14ac:dyDescent="0.3"/>
  <cols>
    <col min="1" max="1" width="14.109375" customWidth="1"/>
    <col min="2" max="3" width="10.44140625" customWidth="1"/>
    <col min="4" max="4" width="15.5546875" customWidth="1"/>
    <col min="5" max="5" width="16.6640625" customWidth="1"/>
  </cols>
  <sheetData>
    <row r="1" spans="1:5" s="1" customFormat="1" ht="18" x14ac:dyDescent="0.35">
      <c r="A1" s="1" t="s">
        <v>174</v>
      </c>
    </row>
    <row r="3" spans="1:5" s="43" customFormat="1" x14ac:dyDescent="0.3">
      <c r="A3"/>
      <c r="B3"/>
      <c r="C3"/>
      <c r="D3"/>
      <c r="E3"/>
    </row>
    <row r="4" spans="1:5" ht="28.8" x14ac:dyDescent="0.3">
      <c r="A4" s="70" t="s">
        <v>1</v>
      </c>
      <c r="B4" s="43">
        <v>2018</v>
      </c>
      <c r="C4" s="43" t="s">
        <v>169</v>
      </c>
      <c r="D4" s="43" t="s">
        <v>170</v>
      </c>
      <c r="E4" s="43" t="s">
        <v>171</v>
      </c>
    </row>
    <row r="5" spans="1:5" x14ac:dyDescent="0.3">
      <c r="A5" s="71" t="s">
        <v>10</v>
      </c>
      <c r="B5" s="74">
        <v>1154</v>
      </c>
      <c r="C5" s="74">
        <v>1627</v>
      </c>
      <c r="D5" s="74">
        <v>473</v>
      </c>
      <c r="E5" s="60">
        <v>0.40987868284228768</v>
      </c>
    </row>
    <row r="6" spans="1:5" x14ac:dyDescent="0.3">
      <c r="A6" s="71" t="s">
        <v>19</v>
      </c>
      <c r="B6" s="74">
        <v>1136</v>
      </c>
      <c r="C6" s="74">
        <v>1641</v>
      </c>
      <c r="D6" s="74">
        <v>505</v>
      </c>
      <c r="E6" s="60">
        <v>0.44454225352112675</v>
      </c>
    </row>
    <row r="7" spans="1:5" x14ac:dyDescent="0.3">
      <c r="A7" s="71" t="s">
        <v>4</v>
      </c>
      <c r="B7" s="74">
        <v>5222</v>
      </c>
      <c r="C7" s="74">
        <v>7188</v>
      </c>
      <c r="D7" s="74">
        <v>1966</v>
      </c>
      <c r="E7" s="60">
        <v>0.37648410570662583</v>
      </c>
    </row>
    <row r="8" spans="1:5" x14ac:dyDescent="0.3">
      <c r="A8" s="71" t="s">
        <v>16</v>
      </c>
      <c r="B8" s="74">
        <v>1191</v>
      </c>
      <c r="C8" s="74">
        <v>1680</v>
      </c>
      <c r="D8" s="74">
        <v>489</v>
      </c>
      <c r="E8" s="60">
        <v>0.41057934508816119</v>
      </c>
    </row>
    <row r="9" spans="1:5" x14ac:dyDescent="0.3">
      <c r="A9" s="71" t="s">
        <v>13</v>
      </c>
      <c r="B9" s="74">
        <v>1461</v>
      </c>
      <c r="C9" s="74">
        <v>1986</v>
      </c>
      <c r="D9" s="74">
        <v>525</v>
      </c>
      <c r="E9" s="60">
        <v>0.35934291581108829</v>
      </c>
    </row>
    <row r="10" spans="1:5" x14ac:dyDescent="0.3">
      <c r="A10" s="71" t="s">
        <v>7</v>
      </c>
      <c r="B10" s="74">
        <v>1369</v>
      </c>
      <c r="C10" s="74">
        <v>1898</v>
      </c>
      <c r="D10" s="74">
        <v>529</v>
      </c>
      <c r="E10" s="60">
        <v>0.38641344046749454</v>
      </c>
    </row>
    <row r="11" spans="1:5" x14ac:dyDescent="0.3">
      <c r="A11" s="71" t="s">
        <v>15</v>
      </c>
      <c r="B11" s="74">
        <v>1133</v>
      </c>
      <c r="C11" s="74">
        <v>1740</v>
      </c>
      <c r="D11" s="74">
        <v>607</v>
      </c>
      <c r="E11" s="60">
        <v>0.53574580759046775</v>
      </c>
    </row>
    <row r="12" spans="1:5" x14ac:dyDescent="0.3">
      <c r="A12" s="71" t="s">
        <v>5</v>
      </c>
      <c r="B12" s="74">
        <v>2748</v>
      </c>
      <c r="C12" s="74">
        <v>3455</v>
      </c>
      <c r="D12" s="74">
        <v>707</v>
      </c>
      <c r="E12" s="60">
        <v>0.25727802037845704</v>
      </c>
    </row>
    <row r="13" spans="1:5" x14ac:dyDescent="0.3">
      <c r="A13" s="71" t="s">
        <v>12</v>
      </c>
      <c r="B13" s="74">
        <v>1532</v>
      </c>
      <c r="C13" s="74">
        <v>2151</v>
      </c>
      <c r="D13" s="74">
        <v>619</v>
      </c>
      <c r="E13" s="60">
        <v>0.40404699738903394</v>
      </c>
    </row>
    <row r="14" spans="1:5" x14ac:dyDescent="0.3">
      <c r="A14" s="71" t="s">
        <v>20</v>
      </c>
      <c r="B14" s="74">
        <v>1242</v>
      </c>
      <c r="C14" s="74">
        <v>1845</v>
      </c>
      <c r="D14" s="74">
        <v>603</v>
      </c>
      <c r="E14" s="60">
        <v>0.48550724637681159</v>
      </c>
    </row>
    <row r="15" spans="1:5" x14ac:dyDescent="0.3">
      <c r="A15" s="71" t="s">
        <v>41</v>
      </c>
      <c r="B15" s="74">
        <v>1866</v>
      </c>
      <c r="C15" s="74">
        <v>2835</v>
      </c>
      <c r="D15" s="74">
        <v>969</v>
      </c>
      <c r="E15" s="60">
        <v>0.51929260450160775</v>
      </c>
    </row>
    <row r="16" spans="1:5" x14ac:dyDescent="0.3">
      <c r="A16" s="71" t="s">
        <v>11</v>
      </c>
      <c r="B16" s="74">
        <v>1494</v>
      </c>
      <c r="C16" s="74">
        <v>2092</v>
      </c>
      <c r="D16" s="74">
        <v>598</v>
      </c>
      <c r="E16" s="60">
        <v>0.40026773761713519</v>
      </c>
    </row>
    <row r="17" spans="1:5" x14ac:dyDescent="0.3">
      <c r="A17" s="71" t="s">
        <v>18</v>
      </c>
      <c r="B17" s="74">
        <v>1536</v>
      </c>
      <c r="C17" s="74">
        <v>2269</v>
      </c>
      <c r="D17" s="74">
        <v>733</v>
      </c>
      <c r="E17" s="60">
        <v>0.47721354166666669</v>
      </c>
    </row>
    <row r="18" spans="1:5" x14ac:dyDescent="0.3">
      <c r="A18" s="2"/>
      <c r="B18" s="12"/>
      <c r="C18" s="12"/>
      <c r="D18" s="12"/>
      <c r="E18" s="25"/>
    </row>
    <row r="19" spans="1:5" x14ac:dyDescent="0.3">
      <c r="A19" t="s">
        <v>167</v>
      </c>
    </row>
    <row r="20" spans="1:5" x14ac:dyDescent="0.3">
      <c r="A20" t="s">
        <v>173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AEF1-48B9-4E56-BEA0-7A4EF0897A86}">
  <dimension ref="A2:AW108"/>
  <sheetViews>
    <sheetView topLeftCell="A37" zoomScale="70" zoomScaleNormal="70" workbookViewId="0">
      <selection activeCell="H84" sqref="H84:H85"/>
    </sheetView>
  </sheetViews>
  <sheetFormatPr defaultRowHeight="14.4" x14ac:dyDescent="0.3"/>
  <cols>
    <col min="1" max="5" width="8.88671875" style="9"/>
    <col min="6" max="6" width="10.88671875" style="9" bestFit="1" customWidth="1"/>
    <col min="7" max="7" width="8.77734375" style="9" bestFit="1" customWidth="1"/>
    <col min="8" max="8" width="9.33203125" style="9" bestFit="1" customWidth="1"/>
    <col min="9" max="9" width="14.5546875" style="9" bestFit="1" customWidth="1"/>
    <col min="10" max="10" width="15.109375" style="9" bestFit="1" customWidth="1"/>
    <col min="11" max="11" width="8.77734375" style="9" bestFit="1" customWidth="1"/>
    <col min="12" max="12" width="9.5546875" style="9" bestFit="1" customWidth="1"/>
    <col min="13" max="15" width="8.88671875" style="9"/>
    <col min="16" max="16" width="14.5546875" style="9" bestFit="1" customWidth="1"/>
    <col min="17" max="17" width="15.109375" style="9" bestFit="1" customWidth="1"/>
    <col min="18" max="22" width="8.88671875" style="9"/>
    <col min="23" max="23" width="14.5546875" style="9" bestFit="1" customWidth="1"/>
    <col min="24" max="24" width="15.109375" style="9" bestFit="1" customWidth="1"/>
    <col min="25" max="25" width="8.88671875" style="9"/>
    <col min="26" max="26" width="9" style="9" bestFit="1" customWidth="1"/>
    <col min="27" max="29" width="8.77734375" style="9" bestFit="1" customWidth="1"/>
    <col min="30" max="30" width="14.5546875" style="9" bestFit="1" customWidth="1"/>
    <col min="31" max="31" width="20.109375" style="9" bestFit="1" customWidth="1"/>
    <col min="32" max="32" width="8.88671875" style="9"/>
    <col min="33" max="36" width="8.77734375" style="9" bestFit="1" customWidth="1"/>
    <col min="37" max="37" width="15.6640625" style="9" bestFit="1" customWidth="1"/>
    <col min="38" max="38" width="20.109375" style="9" bestFit="1" customWidth="1"/>
    <col min="39" max="39" width="8.88671875" style="9"/>
    <col min="40" max="40" width="10.77734375" style="9" bestFit="1" customWidth="1"/>
    <col min="41" max="43" width="8.88671875" style="9"/>
    <col min="44" max="44" width="14.5546875" style="9" bestFit="1" customWidth="1"/>
    <col min="45" max="45" width="15.109375" style="9" bestFit="1" customWidth="1"/>
    <col min="46" max="16384" width="8.88671875" style="9"/>
  </cols>
  <sheetData>
    <row r="2" spans="4:49" ht="18" x14ac:dyDescent="0.35">
      <c r="H2" s="1" t="s">
        <v>43</v>
      </c>
    </row>
    <row r="3" spans="4:49" x14ac:dyDescent="0.3">
      <c r="H3" s="9" t="s">
        <v>115</v>
      </c>
    </row>
    <row r="4" spans="4:49" x14ac:dyDescent="0.3">
      <c r="H4" s="9" t="s">
        <v>154</v>
      </c>
    </row>
    <row r="6" spans="4:49" ht="15.6" x14ac:dyDescent="0.3">
      <c r="E6" s="3" t="s">
        <v>4</v>
      </c>
      <c r="L6" s="3" t="s">
        <v>5</v>
      </c>
      <c r="S6" s="3" t="s">
        <v>41</v>
      </c>
      <c r="Z6" s="3" t="s">
        <v>7</v>
      </c>
      <c r="AG6" s="3" t="s">
        <v>18</v>
      </c>
      <c r="AN6" s="3" t="s">
        <v>42</v>
      </c>
    </row>
    <row r="8" spans="4:49" x14ac:dyDescent="0.3">
      <c r="E8" s="10" t="s">
        <v>24</v>
      </c>
      <c r="F8" s="10" t="s">
        <v>25</v>
      </c>
      <c r="G8" s="10" t="s">
        <v>26</v>
      </c>
      <c r="H8" s="10" t="s">
        <v>27</v>
      </c>
      <c r="I8" s="10" t="s">
        <v>153</v>
      </c>
      <c r="J8" s="23" t="s">
        <v>151</v>
      </c>
      <c r="L8" s="10" t="s">
        <v>24</v>
      </c>
      <c r="M8" s="10" t="s">
        <v>25</v>
      </c>
      <c r="N8" s="10" t="s">
        <v>26</v>
      </c>
      <c r="O8" s="10" t="s">
        <v>27</v>
      </c>
      <c r="P8" s="10" t="s">
        <v>153</v>
      </c>
      <c r="Q8" s="23" t="s">
        <v>151</v>
      </c>
      <c r="S8" s="2" t="s">
        <v>24</v>
      </c>
      <c r="T8" s="2" t="s">
        <v>25</v>
      </c>
      <c r="U8" s="2" t="s">
        <v>26</v>
      </c>
      <c r="V8" s="2" t="s">
        <v>27</v>
      </c>
      <c r="W8" s="10" t="s">
        <v>153</v>
      </c>
      <c r="X8" s="23" t="s">
        <v>151</v>
      </c>
      <c r="Z8" s="10" t="s">
        <v>24</v>
      </c>
      <c r="AA8" s="10" t="s">
        <v>25</v>
      </c>
      <c r="AB8" s="10" t="s">
        <v>26</v>
      </c>
      <c r="AC8" s="10" t="s">
        <v>27</v>
      </c>
      <c r="AD8" s="10" t="s">
        <v>153</v>
      </c>
      <c r="AE8" s="23" t="s">
        <v>151</v>
      </c>
      <c r="AG8" s="10" t="s">
        <v>24</v>
      </c>
      <c r="AH8" s="10" t="s">
        <v>25</v>
      </c>
      <c r="AI8" s="10" t="s">
        <v>26</v>
      </c>
      <c r="AJ8" s="10" t="s">
        <v>27</v>
      </c>
      <c r="AK8" s="10" t="s">
        <v>153</v>
      </c>
      <c r="AL8" s="23" t="s">
        <v>151</v>
      </c>
      <c r="AN8" s="2" t="s">
        <v>24</v>
      </c>
      <c r="AO8" s="2" t="s">
        <v>25</v>
      </c>
      <c r="AP8" s="2" t="s">
        <v>26</v>
      </c>
      <c r="AQ8" s="2" t="s">
        <v>27</v>
      </c>
      <c r="AR8" s="10" t="s">
        <v>153</v>
      </c>
      <c r="AS8" s="23" t="s">
        <v>151</v>
      </c>
    </row>
    <row r="9" spans="4:49" x14ac:dyDescent="0.3">
      <c r="D9" s="10">
        <v>2018</v>
      </c>
      <c r="E9" s="9">
        <v>124759</v>
      </c>
      <c r="F9" s="9">
        <v>358966</v>
      </c>
      <c r="G9" s="9">
        <v>65826</v>
      </c>
      <c r="H9" s="9">
        <v>22317</v>
      </c>
      <c r="I9" s="9">
        <f t="shared" ref="I9:I18" si="0">SUM(E9:H9)</f>
        <v>571868</v>
      </c>
      <c r="J9" s="28">
        <f t="shared" ref="J9:J18" si="1">((I9/F9)-1)*100</f>
        <v>59.309795356663301</v>
      </c>
      <c r="L9" s="9">
        <v>78643</v>
      </c>
      <c r="M9" s="9">
        <v>209160</v>
      </c>
      <c r="N9" s="9">
        <v>37222</v>
      </c>
      <c r="O9" s="9">
        <v>14288</v>
      </c>
      <c r="P9" s="9">
        <v>339313</v>
      </c>
      <c r="Q9" s="28">
        <f t="shared" ref="Q9:Q18" si="2">((P9/M9)-1)*100</f>
        <v>62.226525148211898</v>
      </c>
      <c r="S9" s="9">
        <v>50890</v>
      </c>
      <c r="T9" s="9">
        <v>136605</v>
      </c>
      <c r="U9" s="9">
        <v>28578</v>
      </c>
      <c r="V9" s="9">
        <v>9091</v>
      </c>
      <c r="W9" s="9">
        <f t="shared" ref="W9:W18" si="3">SUM(S9:V9)</f>
        <v>225164</v>
      </c>
      <c r="X9" s="28">
        <f>((W9/T9)-1)*100</f>
        <v>64.828520185937563</v>
      </c>
      <c r="Z9" s="29">
        <v>36901</v>
      </c>
      <c r="AA9" s="29">
        <v>96152</v>
      </c>
      <c r="AB9" s="29">
        <v>20099</v>
      </c>
      <c r="AC9" s="29">
        <v>7882</v>
      </c>
      <c r="AD9" s="29">
        <v>161034</v>
      </c>
      <c r="AE9" s="30">
        <f>((AD9/AA9)-1)*100</f>
        <v>67.47857558865131</v>
      </c>
      <c r="AG9" s="9">
        <v>36341</v>
      </c>
      <c r="AH9" s="9">
        <v>89582</v>
      </c>
      <c r="AI9" s="9">
        <v>20712</v>
      </c>
      <c r="AJ9" s="9">
        <v>6732</v>
      </c>
      <c r="AK9" s="9">
        <v>153367</v>
      </c>
      <c r="AL9" s="28">
        <f>((AK9/AH9)-1)*100</f>
        <v>71.202920229510397</v>
      </c>
      <c r="AN9" s="9">
        <v>35832</v>
      </c>
      <c r="AO9" s="9">
        <v>86708</v>
      </c>
      <c r="AP9" s="9">
        <v>21649</v>
      </c>
      <c r="AQ9" s="9">
        <v>7889</v>
      </c>
      <c r="AR9" s="9">
        <v>152078</v>
      </c>
      <c r="AS9" s="28">
        <f>((AR9/AO9)-1)*100</f>
        <v>75.390967384785725</v>
      </c>
      <c r="AT9" s="23">
        <v>2018</v>
      </c>
      <c r="AU9" s="2"/>
      <c r="AW9" s="2"/>
    </row>
    <row r="10" spans="4:49" x14ac:dyDescent="0.3">
      <c r="D10" s="10" t="s">
        <v>28</v>
      </c>
      <c r="E10" s="9">
        <v>127042</v>
      </c>
      <c r="F10" s="9">
        <v>362862</v>
      </c>
      <c r="G10" s="9">
        <v>67002</v>
      </c>
      <c r="H10" s="9">
        <v>22468</v>
      </c>
      <c r="I10" s="9">
        <f t="shared" si="0"/>
        <v>579374</v>
      </c>
      <c r="J10" s="28">
        <f t="shared" si="1"/>
        <v>59.667862713648724</v>
      </c>
      <c r="L10" s="9">
        <v>80321</v>
      </c>
      <c r="M10" s="9">
        <v>211864</v>
      </c>
      <c r="N10" s="9">
        <v>37921</v>
      </c>
      <c r="O10" s="9">
        <v>14173</v>
      </c>
      <c r="P10" s="9">
        <v>344279</v>
      </c>
      <c r="Q10" s="28">
        <f t="shared" si="2"/>
        <v>62.5</v>
      </c>
      <c r="S10" s="9">
        <v>52471</v>
      </c>
      <c r="T10" s="9">
        <v>139769</v>
      </c>
      <c r="U10" s="9">
        <v>29232</v>
      </c>
      <c r="V10" s="9">
        <v>9400</v>
      </c>
      <c r="W10" s="9">
        <f t="shared" si="3"/>
        <v>230872</v>
      </c>
      <c r="X10" s="28">
        <f t="shared" ref="X10:X18" si="4">((W10/T10)-1)*100</f>
        <v>65.181120277028512</v>
      </c>
      <c r="Z10" s="29">
        <v>37460</v>
      </c>
      <c r="AA10" s="29">
        <v>97618</v>
      </c>
      <c r="AB10" s="29">
        <v>20277</v>
      </c>
      <c r="AC10" s="29">
        <v>8029</v>
      </c>
      <c r="AD10" s="29">
        <v>163384</v>
      </c>
      <c r="AE10" s="30">
        <f t="shared" ref="AE10:AE18" si="5">((AD10/AA10)-1)*100</f>
        <v>67.370771783892323</v>
      </c>
      <c r="AG10" s="9">
        <v>36994</v>
      </c>
      <c r="AH10" s="9">
        <v>90632</v>
      </c>
      <c r="AI10" s="9">
        <v>20991</v>
      </c>
      <c r="AJ10" s="9">
        <v>6866</v>
      </c>
      <c r="AK10" s="9">
        <v>155483</v>
      </c>
      <c r="AL10" s="28">
        <f t="shared" ref="AL10:AL18" si="6">((AK10/AH10)-1)*100</f>
        <v>71.554197193044388</v>
      </c>
      <c r="AN10" s="9">
        <v>36633</v>
      </c>
      <c r="AO10" s="9">
        <v>87685</v>
      </c>
      <c r="AP10" s="9">
        <v>21747</v>
      </c>
      <c r="AQ10" s="9">
        <v>8110</v>
      </c>
      <c r="AR10" s="9">
        <v>154175</v>
      </c>
      <c r="AS10" s="28">
        <f t="shared" ref="AS10:AS18" si="7">((AR10/AO10)-1)*100</f>
        <v>75.828248845298504</v>
      </c>
      <c r="AT10" s="2" t="s">
        <v>28</v>
      </c>
      <c r="AU10" s="2"/>
      <c r="AW10" s="2"/>
    </row>
    <row r="11" spans="4:49" x14ac:dyDescent="0.3">
      <c r="D11" s="10" t="s">
        <v>29</v>
      </c>
      <c r="E11" s="9">
        <v>129389</v>
      </c>
      <c r="F11" s="9">
        <v>366676</v>
      </c>
      <c r="G11" s="9">
        <v>68237</v>
      </c>
      <c r="H11" s="9">
        <v>22801</v>
      </c>
      <c r="I11" s="9">
        <f t="shared" si="0"/>
        <v>587103</v>
      </c>
      <c r="J11" s="28">
        <f t="shared" si="1"/>
        <v>60.114924347380239</v>
      </c>
      <c r="L11" s="9">
        <v>81978</v>
      </c>
      <c r="M11" s="9">
        <v>214216</v>
      </c>
      <c r="N11" s="9">
        <v>38663</v>
      </c>
      <c r="O11" s="9">
        <v>14094</v>
      </c>
      <c r="P11" s="9">
        <v>348951</v>
      </c>
      <c r="Q11" s="28">
        <f t="shared" si="2"/>
        <v>62.896795757553114</v>
      </c>
      <c r="S11" s="9">
        <v>53871</v>
      </c>
      <c r="T11" s="9">
        <v>142338</v>
      </c>
      <c r="U11" s="9">
        <v>29734</v>
      </c>
      <c r="V11" s="9">
        <v>9641</v>
      </c>
      <c r="W11" s="9">
        <f t="shared" si="3"/>
        <v>235584</v>
      </c>
      <c r="X11" s="28">
        <f t="shared" si="4"/>
        <v>65.510264300467895</v>
      </c>
      <c r="Z11" s="29">
        <v>38039</v>
      </c>
      <c r="AA11" s="29">
        <v>98834</v>
      </c>
      <c r="AB11" s="29">
        <v>20500</v>
      </c>
      <c r="AC11" s="29">
        <v>8218</v>
      </c>
      <c r="AD11" s="29">
        <v>165592</v>
      </c>
      <c r="AE11" s="30">
        <f t="shared" si="5"/>
        <v>67.545581480057464</v>
      </c>
      <c r="AF11" s="29"/>
      <c r="AG11" s="29">
        <v>37603</v>
      </c>
      <c r="AH11" s="9">
        <v>91496</v>
      </c>
      <c r="AI11" s="9">
        <v>21180</v>
      </c>
      <c r="AJ11" s="9">
        <v>7126</v>
      </c>
      <c r="AK11" s="9">
        <v>157405</v>
      </c>
      <c r="AL11" s="28">
        <f t="shared" si="6"/>
        <v>72.034843053248238</v>
      </c>
      <c r="AN11" s="9">
        <v>37476</v>
      </c>
      <c r="AO11" s="9">
        <v>88793</v>
      </c>
      <c r="AP11" s="9">
        <v>21856</v>
      </c>
      <c r="AQ11" s="9">
        <v>8290</v>
      </c>
      <c r="AR11" s="9">
        <v>156415</v>
      </c>
      <c r="AS11" s="28">
        <f t="shared" si="7"/>
        <v>76.156904260470995</v>
      </c>
      <c r="AT11" s="2" t="s">
        <v>29</v>
      </c>
      <c r="AU11" s="2"/>
      <c r="AW11" s="2"/>
    </row>
    <row r="12" spans="4:49" x14ac:dyDescent="0.3">
      <c r="D12" s="10" t="s">
        <v>30</v>
      </c>
      <c r="E12" s="9">
        <v>131724</v>
      </c>
      <c r="F12" s="9">
        <v>370246</v>
      </c>
      <c r="G12" s="9">
        <v>69561</v>
      </c>
      <c r="H12" s="9">
        <v>23214</v>
      </c>
      <c r="I12" s="9">
        <f t="shared" si="0"/>
        <v>594745</v>
      </c>
      <c r="J12" s="28">
        <f t="shared" si="1"/>
        <v>60.635091263646324</v>
      </c>
      <c r="L12" s="9">
        <v>83681</v>
      </c>
      <c r="M12" s="9">
        <v>216485</v>
      </c>
      <c r="N12" s="9">
        <v>39499</v>
      </c>
      <c r="O12" s="9">
        <v>14023</v>
      </c>
      <c r="P12" s="9">
        <v>353688</v>
      </c>
      <c r="Q12" s="28">
        <f t="shared" si="2"/>
        <v>63.377601219484035</v>
      </c>
      <c r="S12" s="9">
        <v>55184</v>
      </c>
      <c r="T12" s="9">
        <v>144345</v>
      </c>
      <c r="U12" s="9">
        <v>30369</v>
      </c>
      <c r="V12" s="9">
        <v>9899</v>
      </c>
      <c r="W12" s="9">
        <f t="shared" si="3"/>
        <v>239797</v>
      </c>
      <c r="X12" s="28">
        <f t="shared" si="4"/>
        <v>66.127680210606528</v>
      </c>
      <c r="Z12" s="29">
        <v>38656</v>
      </c>
      <c r="AA12" s="29">
        <v>99915</v>
      </c>
      <c r="AB12" s="29">
        <v>20760</v>
      </c>
      <c r="AC12" s="29">
        <v>8408</v>
      </c>
      <c r="AD12" s="29">
        <v>167738</v>
      </c>
      <c r="AE12" s="30">
        <f t="shared" si="5"/>
        <v>67.880698593804738</v>
      </c>
      <c r="AF12" s="29"/>
      <c r="AG12" s="29">
        <v>38288</v>
      </c>
      <c r="AH12" s="9">
        <v>92521</v>
      </c>
      <c r="AI12" s="9">
        <v>21402</v>
      </c>
      <c r="AJ12" s="9">
        <v>7357</v>
      </c>
      <c r="AK12" s="9">
        <v>159568</v>
      </c>
      <c r="AL12" s="28">
        <f t="shared" si="6"/>
        <v>72.466791323050984</v>
      </c>
      <c r="AN12" s="9">
        <v>38237</v>
      </c>
      <c r="AO12" s="9">
        <v>89566</v>
      </c>
      <c r="AP12" s="9">
        <v>21911</v>
      </c>
      <c r="AQ12" s="9">
        <v>8515</v>
      </c>
      <c r="AR12" s="9">
        <v>158229</v>
      </c>
      <c r="AS12" s="28">
        <f t="shared" si="7"/>
        <v>76.661902954246045</v>
      </c>
      <c r="AT12" s="2" t="s">
        <v>30</v>
      </c>
      <c r="AU12" s="2"/>
      <c r="AW12" s="2"/>
    </row>
    <row r="13" spans="4:49" x14ac:dyDescent="0.3">
      <c r="D13" s="10" t="s">
        <v>31</v>
      </c>
      <c r="E13" s="9">
        <v>133874</v>
      </c>
      <c r="F13" s="9">
        <v>374029</v>
      </c>
      <c r="G13" s="9">
        <v>70397</v>
      </c>
      <c r="H13" s="9">
        <v>23951</v>
      </c>
      <c r="I13" s="9">
        <f t="shared" si="0"/>
        <v>602251</v>
      </c>
      <c r="J13" s="28">
        <f t="shared" si="1"/>
        <v>61.017193853952499</v>
      </c>
      <c r="L13" s="9">
        <v>85203</v>
      </c>
      <c r="M13" s="9">
        <v>218694</v>
      </c>
      <c r="N13" s="9">
        <v>40089</v>
      </c>
      <c r="O13" s="9">
        <v>14295</v>
      </c>
      <c r="P13" s="9">
        <v>358281</v>
      </c>
      <c r="Q13" s="28">
        <f t="shared" si="2"/>
        <v>63.827539850201646</v>
      </c>
      <c r="S13" s="9">
        <v>56375</v>
      </c>
      <c r="T13" s="9">
        <v>146076</v>
      </c>
      <c r="U13" s="9">
        <v>30625</v>
      </c>
      <c r="V13" s="9">
        <v>10417</v>
      </c>
      <c r="W13" s="9">
        <f t="shared" si="3"/>
        <v>243493</v>
      </c>
      <c r="X13" s="28">
        <f t="shared" si="4"/>
        <v>66.689257646704462</v>
      </c>
      <c r="Z13" s="29">
        <v>39224</v>
      </c>
      <c r="AA13" s="29">
        <v>100956</v>
      </c>
      <c r="AB13" s="29">
        <v>20880</v>
      </c>
      <c r="AC13" s="29">
        <v>8722</v>
      </c>
      <c r="AD13" s="29">
        <v>169782</v>
      </c>
      <c r="AE13" s="30">
        <f t="shared" si="5"/>
        <v>68.174254130512296</v>
      </c>
      <c r="AG13" s="9">
        <v>39025</v>
      </c>
      <c r="AH13" s="9">
        <v>93758</v>
      </c>
      <c r="AI13" s="9">
        <v>21526</v>
      </c>
      <c r="AJ13" s="9">
        <v>7701</v>
      </c>
      <c r="AK13" s="9">
        <v>162009</v>
      </c>
      <c r="AL13" s="28">
        <f t="shared" si="6"/>
        <v>72.794854839053727</v>
      </c>
      <c r="AN13" s="9">
        <v>38973</v>
      </c>
      <c r="AO13" s="9">
        <v>90450</v>
      </c>
      <c r="AP13" s="9">
        <v>21953</v>
      </c>
      <c r="AQ13" s="9">
        <v>8809</v>
      </c>
      <c r="AR13" s="9">
        <v>160185</v>
      </c>
      <c r="AS13" s="28">
        <f t="shared" si="7"/>
        <v>77.097844112769479</v>
      </c>
      <c r="AT13" s="2" t="s">
        <v>31</v>
      </c>
      <c r="AU13" s="2"/>
      <c r="AW13" s="2"/>
    </row>
    <row r="14" spans="4:49" x14ac:dyDescent="0.3">
      <c r="D14" s="10" t="s">
        <v>32</v>
      </c>
      <c r="E14" s="9">
        <v>135793</v>
      </c>
      <c r="F14" s="9">
        <v>377900</v>
      </c>
      <c r="G14" s="9">
        <v>70940</v>
      </c>
      <c r="H14" s="9">
        <v>24993</v>
      </c>
      <c r="I14" s="9">
        <f t="shared" si="0"/>
        <v>609626</v>
      </c>
      <c r="J14" s="28">
        <f t="shared" si="1"/>
        <v>61.319396665784609</v>
      </c>
      <c r="L14" s="9">
        <v>86605</v>
      </c>
      <c r="M14" s="9">
        <v>221271</v>
      </c>
      <c r="N14" s="9">
        <v>40547</v>
      </c>
      <c r="O14" s="9">
        <v>14636</v>
      </c>
      <c r="P14" s="9">
        <v>363059</v>
      </c>
      <c r="Q14" s="28">
        <f t="shared" si="2"/>
        <v>64.0788896873065</v>
      </c>
      <c r="S14" s="9">
        <v>57423</v>
      </c>
      <c r="T14" s="9">
        <v>147579</v>
      </c>
      <c r="U14" s="9">
        <v>30686</v>
      </c>
      <c r="V14" s="9">
        <v>11051</v>
      </c>
      <c r="W14" s="9">
        <f t="shared" si="3"/>
        <v>246739</v>
      </c>
      <c r="X14" s="28">
        <f t="shared" si="4"/>
        <v>67.191131529553672</v>
      </c>
      <c r="Z14" s="29">
        <v>39741</v>
      </c>
      <c r="AA14" s="29">
        <v>101985</v>
      </c>
      <c r="AB14" s="29">
        <v>21020</v>
      </c>
      <c r="AC14" s="29">
        <v>9039</v>
      </c>
      <c r="AD14" s="29">
        <v>171785</v>
      </c>
      <c r="AE14" s="30">
        <f t="shared" si="5"/>
        <v>68.441437466294047</v>
      </c>
      <c r="AG14" s="9">
        <v>39745</v>
      </c>
      <c r="AH14" s="9">
        <v>95182</v>
      </c>
      <c r="AI14" s="9">
        <v>21448</v>
      </c>
      <c r="AJ14" s="9">
        <v>8117</v>
      </c>
      <c r="AK14" s="9">
        <v>164492</v>
      </c>
      <c r="AL14" s="28">
        <f t="shared" si="6"/>
        <v>72.818390031728697</v>
      </c>
      <c r="AN14" s="9">
        <v>39825</v>
      </c>
      <c r="AO14" s="9">
        <v>92079</v>
      </c>
      <c r="AP14" s="9">
        <v>21938</v>
      </c>
      <c r="AQ14" s="9">
        <v>9170</v>
      </c>
      <c r="AR14" s="9">
        <v>163012</v>
      </c>
      <c r="AS14" s="28">
        <f t="shared" si="7"/>
        <v>77.034937390718852</v>
      </c>
      <c r="AT14" s="2" t="s">
        <v>32</v>
      </c>
      <c r="AU14" s="2"/>
      <c r="AW14" s="2"/>
    </row>
    <row r="15" spans="4:49" x14ac:dyDescent="0.3">
      <c r="D15" s="10" t="s">
        <v>33</v>
      </c>
      <c r="E15" s="9">
        <v>137507</v>
      </c>
      <c r="F15" s="9">
        <v>382034</v>
      </c>
      <c r="G15" s="9">
        <v>71478</v>
      </c>
      <c r="H15" s="9">
        <v>26037</v>
      </c>
      <c r="I15" s="9">
        <f t="shared" si="0"/>
        <v>617056</v>
      </c>
      <c r="J15" s="28">
        <f t="shared" si="1"/>
        <v>61.518608291408626</v>
      </c>
      <c r="L15" s="9">
        <v>87847</v>
      </c>
      <c r="M15" s="9">
        <v>224112</v>
      </c>
      <c r="N15" s="9">
        <v>40825</v>
      </c>
      <c r="O15" s="9">
        <v>15170</v>
      </c>
      <c r="P15" s="9">
        <v>367954</v>
      </c>
      <c r="Q15" s="28">
        <f t="shared" si="2"/>
        <v>64.183087027914624</v>
      </c>
      <c r="S15" s="9">
        <v>58377</v>
      </c>
      <c r="T15" s="9">
        <v>149151</v>
      </c>
      <c r="U15" s="9">
        <v>30535</v>
      </c>
      <c r="V15" s="9">
        <v>11826</v>
      </c>
      <c r="W15" s="9">
        <f t="shared" si="3"/>
        <v>249889</v>
      </c>
      <c r="X15" s="28">
        <f t="shared" si="4"/>
        <v>67.540948434807675</v>
      </c>
      <c r="Z15" s="29">
        <v>40243</v>
      </c>
      <c r="AA15" s="29">
        <v>103047</v>
      </c>
      <c r="AB15" s="29">
        <v>21000</v>
      </c>
      <c r="AC15" s="29">
        <v>9446</v>
      </c>
      <c r="AD15" s="29">
        <v>173735</v>
      </c>
      <c r="AE15" s="30">
        <f t="shared" si="5"/>
        <v>68.597824293768866</v>
      </c>
      <c r="AG15" s="9">
        <v>40513</v>
      </c>
      <c r="AH15" s="9">
        <v>96675</v>
      </c>
      <c r="AI15" s="9">
        <v>21379</v>
      </c>
      <c r="AJ15" s="9">
        <v>8605</v>
      </c>
      <c r="AK15" s="9">
        <v>167172</v>
      </c>
      <c r="AL15" s="28">
        <f t="shared" si="6"/>
        <v>72.92164468580296</v>
      </c>
      <c r="AN15" s="9">
        <v>40775</v>
      </c>
      <c r="AO15" s="9">
        <v>93914</v>
      </c>
      <c r="AP15" s="9">
        <v>21800</v>
      </c>
      <c r="AQ15" s="9">
        <v>9668</v>
      </c>
      <c r="AR15" s="9">
        <v>166157</v>
      </c>
      <c r="AS15" s="28">
        <f t="shared" si="7"/>
        <v>76.924633175032483</v>
      </c>
      <c r="AT15" s="2" t="s">
        <v>33</v>
      </c>
      <c r="AU15" s="2"/>
      <c r="AW15" s="2"/>
    </row>
    <row r="16" spans="4:49" x14ac:dyDescent="0.3">
      <c r="D16" s="10" t="s">
        <v>34</v>
      </c>
      <c r="E16" s="9">
        <v>139106</v>
      </c>
      <c r="F16" s="9">
        <v>386372</v>
      </c>
      <c r="G16" s="9">
        <v>71786</v>
      </c>
      <c r="H16" s="9">
        <v>27274</v>
      </c>
      <c r="I16" s="9">
        <f t="shared" si="0"/>
        <v>624538</v>
      </c>
      <c r="J16" s="28">
        <f t="shared" si="1"/>
        <v>61.64163034588428</v>
      </c>
      <c r="L16" s="9">
        <v>88922</v>
      </c>
      <c r="M16" s="9">
        <v>226815</v>
      </c>
      <c r="N16" s="9">
        <v>41370</v>
      </c>
      <c r="O16" s="9">
        <v>15593</v>
      </c>
      <c r="P16" s="9">
        <v>372700</v>
      </c>
      <c r="Q16" s="28">
        <f t="shared" si="2"/>
        <v>64.318938341820427</v>
      </c>
      <c r="S16" s="9">
        <v>59314</v>
      </c>
      <c r="T16" s="9">
        <v>150736</v>
      </c>
      <c r="U16" s="9">
        <v>30353</v>
      </c>
      <c r="V16" s="9">
        <v>12611</v>
      </c>
      <c r="W16" s="9">
        <f t="shared" si="3"/>
        <v>253014</v>
      </c>
      <c r="X16" s="28">
        <f t="shared" si="4"/>
        <v>67.852404203375443</v>
      </c>
      <c r="Z16" s="29">
        <v>40698</v>
      </c>
      <c r="AA16" s="29">
        <v>104162</v>
      </c>
      <c r="AB16" s="29">
        <v>21014</v>
      </c>
      <c r="AC16" s="29">
        <v>9839</v>
      </c>
      <c r="AD16" s="29">
        <v>175713</v>
      </c>
      <c r="AE16" s="30">
        <f t="shared" si="5"/>
        <v>68.692037403275677</v>
      </c>
      <c r="AG16" s="9">
        <v>41261</v>
      </c>
      <c r="AH16" s="9">
        <v>98214</v>
      </c>
      <c r="AI16" s="9">
        <v>21308</v>
      </c>
      <c r="AJ16" s="9">
        <v>9104</v>
      </c>
      <c r="AK16" s="9">
        <v>169886</v>
      </c>
      <c r="AL16" s="28">
        <f t="shared" si="6"/>
        <v>72.975339564624193</v>
      </c>
      <c r="AN16" s="9">
        <v>41591</v>
      </c>
      <c r="AO16" s="9">
        <v>95574</v>
      </c>
      <c r="AP16" s="9">
        <v>21754</v>
      </c>
      <c r="AQ16" s="9">
        <v>10079</v>
      </c>
      <c r="AR16" s="9">
        <v>168998</v>
      </c>
      <c r="AS16" s="28">
        <f t="shared" si="7"/>
        <v>76.824240902337465</v>
      </c>
      <c r="AT16" s="2" t="s">
        <v>34</v>
      </c>
      <c r="AU16" s="2"/>
      <c r="AW16" s="2"/>
    </row>
    <row r="17" spans="1:49" x14ac:dyDescent="0.3">
      <c r="D17" s="10" t="s">
        <v>35</v>
      </c>
      <c r="E17" s="9">
        <v>140394</v>
      </c>
      <c r="F17" s="9">
        <v>390730</v>
      </c>
      <c r="G17" s="9">
        <v>72228</v>
      </c>
      <c r="H17" s="9">
        <v>28451</v>
      </c>
      <c r="I17" s="9">
        <f t="shared" si="0"/>
        <v>631803</v>
      </c>
      <c r="J17" s="28">
        <f t="shared" si="1"/>
        <v>61.698103549765818</v>
      </c>
      <c r="L17" s="9">
        <v>89788</v>
      </c>
      <c r="M17" s="9">
        <v>229732</v>
      </c>
      <c r="N17" s="9">
        <v>41912</v>
      </c>
      <c r="O17" s="9">
        <v>16063</v>
      </c>
      <c r="P17" s="9">
        <v>377495</v>
      </c>
      <c r="Q17" s="28">
        <f t="shared" si="2"/>
        <v>64.31972907561854</v>
      </c>
      <c r="S17" s="9">
        <v>60161</v>
      </c>
      <c r="T17" s="9">
        <v>152376</v>
      </c>
      <c r="U17" s="9">
        <v>30284</v>
      </c>
      <c r="V17" s="9">
        <v>13313</v>
      </c>
      <c r="W17" s="9">
        <f t="shared" si="3"/>
        <v>256134</v>
      </c>
      <c r="X17" s="28">
        <f t="shared" si="4"/>
        <v>68.093400535517404</v>
      </c>
      <c r="Z17" s="29">
        <v>41126</v>
      </c>
      <c r="AA17" s="29">
        <v>105335</v>
      </c>
      <c r="AB17" s="29">
        <v>20970</v>
      </c>
      <c r="AC17" s="29">
        <v>10272</v>
      </c>
      <c r="AD17" s="29">
        <v>177704</v>
      </c>
      <c r="AE17" s="30">
        <f t="shared" si="5"/>
        <v>68.70365975221911</v>
      </c>
      <c r="AG17" s="9">
        <v>42012</v>
      </c>
      <c r="AH17" s="9">
        <v>99938</v>
      </c>
      <c r="AI17" s="9">
        <v>21274</v>
      </c>
      <c r="AJ17" s="9">
        <v>9592</v>
      </c>
      <c r="AK17" s="9">
        <v>172816</v>
      </c>
      <c r="AL17" s="28">
        <f t="shared" si="6"/>
        <v>72.923212391682853</v>
      </c>
      <c r="AN17" s="9">
        <v>42205</v>
      </c>
      <c r="AO17" s="9">
        <v>96617</v>
      </c>
      <c r="AP17" s="9">
        <v>21698</v>
      </c>
      <c r="AQ17" s="9">
        <v>10549</v>
      </c>
      <c r="AR17" s="9">
        <v>171069</v>
      </c>
      <c r="AS17" s="28">
        <f t="shared" si="7"/>
        <v>77.058902677582623</v>
      </c>
      <c r="AT17" s="2" t="s">
        <v>35</v>
      </c>
      <c r="AU17" s="2"/>
      <c r="AW17" s="2"/>
    </row>
    <row r="18" spans="1:49" x14ac:dyDescent="0.3">
      <c r="D18" s="10" t="s">
        <v>36</v>
      </c>
      <c r="E18" s="9">
        <v>141603</v>
      </c>
      <c r="F18" s="9">
        <v>395241</v>
      </c>
      <c r="G18" s="9">
        <v>72580</v>
      </c>
      <c r="H18" s="9">
        <v>29682</v>
      </c>
      <c r="I18" s="9">
        <f t="shared" si="0"/>
        <v>639106</v>
      </c>
      <c r="J18" s="28">
        <f t="shared" si="1"/>
        <v>61.700329672275899</v>
      </c>
      <c r="L18" s="9">
        <v>90561</v>
      </c>
      <c r="M18" s="9">
        <v>232383</v>
      </c>
      <c r="N18" s="9">
        <v>42541</v>
      </c>
      <c r="O18" s="9">
        <v>16587</v>
      </c>
      <c r="P18" s="9">
        <v>382072</v>
      </c>
      <c r="Q18" s="28">
        <f t="shared" si="2"/>
        <v>64.414780771398952</v>
      </c>
      <c r="S18" s="9">
        <v>60914</v>
      </c>
      <c r="T18" s="9">
        <v>154063</v>
      </c>
      <c r="U18" s="9">
        <v>30241</v>
      </c>
      <c r="V18" s="9">
        <v>13979</v>
      </c>
      <c r="W18" s="9">
        <f t="shared" si="3"/>
        <v>259197</v>
      </c>
      <c r="X18" s="28">
        <f t="shared" si="4"/>
        <v>68.24091443110936</v>
      </c>
      <c r="Z18" s="29">
        <v>41538</v>
      </c>
      <c r="AA18" s="29">
        <v>106434</v>
      </c>
      <c r="AB18" s="29">
        <v>21080</v>
      </c>
      <c r="AC18" s="29">
        <v>10645</v>
      </c>
      <c r="AD18" s="29">
        <v>179697</v>
      </c>
      <c r="AE18" s="30">
        <f t="shared" si="5"/>
        <v>68.834207114267997</v>
      </c>
      <c r="AG18" s="9">
        <v>42674</v>
      </c>
      <c r="AH18" s="9">
        <v>101681</v>
      </c>
      <c r="AI18" s="9">
        <v>21337</v>
      </c>
      <c r="AJ18" s="9">
        <v>10020</v>
      </c>
      <c r="AK18" s="9">
        <v>175711</v>
      </c>
      <c r="AL18" s="28">
        <f t="shared" si="6"/>
        <v>72.806128971980996</v>
      </c>
      <c r="AN18" s="9">
        <v>42784</v>
      </c>
      <c r="AO18" s="9">
        <v>97707</v>
      </c>
      <c r="AP18" s="9">
        <v>21703</v>
      </c>
      <c r="AQ18" s="9">
        <v>10949</v>
      </c>
      <c r="AR18" s="9">
        <v>173143</v>
      </c>
      <c r="AS18" s="28">
        <f t="shared" si="7"/>
        <v>77.206341408496826</v>
      </c>
      <c r="AT18" s="2" t="s">
        <v>36</v>
      </c>
      <c r="AU18" s="2"/>
      <c r="AW18" s="2"/>
    </row>
    <row r="19" spans="1:49" x14ac:dyDescent="0.3">
      <c r="A19" s="2" t="s">
        <v>37</v>
      </c>
      <c r="B19" s="2"/>
      <c r="C19" s="2"/>
      <c r="D19" s="2"/>
      <c r="E19" s="2">
        <f>+E18-E9</f>
        <v>16844</v>
      </c>
      <c r="F19" s="2">
        <f>+F18-F9</f>
        <v>36275</v>
      </c>
      <c r="G19" s="2">
        <f>+G18-G9</f>
        <v>6754</v>
      </c>
      <c r="H19" s="2">
        <f>+H18-H9</f>
        <v>7365</v>
      </c>
      <c r="I19" s="2">
        <f>+I18-I9</f>
        <v>67238</v>
      </c>
      <c r="J19" s="2"/>
      <c r="L19" s="2">
        <f>+L18-L9</f>
        <v>11918</v>
      </c>
      <c r="M19" s="2">
        <f>+M18-M9</f>
        <v>23223</v>
      </c>
      <c r="N19" s="2">
        <f>+N18-N9</f>
        <v>5319</v>
      </c>
      <c r="O19" s="2">
        <f>+O18-O9</f>
        <v>2299</v>
      </c>
      <c r="P19" s="2">
        <f>+P18-P9</f>
        <v>42759</v>
      </c>
      <c r="Q19" s="2"/>
      <c r="S19" s="2">
        <f>+S18-S9</f>
        <v>10024</v>
      </c>
      <c r="T19" s="2">
        <f t="shared" ref="T19:W19" si="8">+T18-T9</f>
        <v>17458</v>
      </c>
      <c r="U19" s="2">
        <f t="shared" si="8"/>
        <v>1663</v>
      </c>
      <c r="V19" s="2">
        <f t="shared" si="8"/>
        <v>4888</v>
      </c>
      <c r="W19" s="2">
        <f t="shared" si="8"/>
        <v>34033</v>
      </c>
      <c r="X19" s="2"/>
      <c r="Y19" s="2"/>
      <c r="Z19" s="27">
        <f>+Z18-Z9</f>
        <v>4637</v>
      </c>
      <c r="AA19" s="27">
        <f t="shared" ref="AA19:AD19" si="9">+AA18-AA9</f>
        <v>10282</v>
      </c>
      <c r="AB19" s="27">
        <f t="shared" si="9"/>
        <v>981</v>
      </c>
      <c r="AC19" s="27">
        <f t="shared" si="9"/>
        <v>2763</v>
      </c>
      <c r="AD19" s="27">
        <f t="shared" si="9"/>
        <v>18663</v>
      </c>
      <c r="AE19" s="27"/>
      <c r="AG19" s="2">
        <f>+AG18-AG9</f>
        <v>6333</v>
      </c>
      <c r="AH19" s="2">
        <f t="shared" ref="AH19:AK19" si="10">+AH18-AH9</f>
        <v>12099</v>
      </c>
      <c r="AI19" s="2">
        <f t="shared" si="10"/>
        <v>625</v>
      </c>
      <c r="AJ19" s="2">
        <f t="shared" si="10"/>
        <v>3288</v>
      </c>
      <c r="AK19" s="2">
        <f t="shared" si="10"/>
        <v>22344</v>
      </c>
      <c r="AL19" s="2"/>
      <c r="AN19" s="2">
        <f>+AN18-AN9</f>
        <v>6952</v>
      </c>
      <c r="AO19" s="2">
        <f t="shared" ref="AO19:AR19" si="11">+AO18-AO9</f>
        <v>10999</v>
      </c>
      <c r="AP19" s="2">
        <f t="shared" si="11"/>
        <v>54</v>
      </c>
      <c r="AQ19" s="2">
        <f t="shared" si="11"/>
        <v>3060</v>
      </c>
      <c r="AR19" s="2">
        <f t="shared" si="11"/>
        <v>21065</v>
      </c>
      <c r="AS19" s="2"/>
      <c r="AT19" s="2" t="s">
        <v>37</v>
      </c>
      <c r="AU19" s="2"/>
      <c r="AV19" s="2"/>
      <c r="AW19" s="2"/>
    </row>
    <row r="20" spans="1:49" x14ac:dyDescent="0.3">
      <c r="A20" s="2" t="s">
        <v>38</v>
      </c>
      <c r="B20" s="2"/>
      <c r="C20" s="2"/>
      <c r="D20" s="2"/>
      <c r="E20" s="24">
        <f>(E18-E9)/E9</f>
        <v>0.13501230372157519</v>
      </c>
      <c r="F20" s="24">
        <f>(F18-F9)/F9</f>
        <v>0.10105413883208994</v>
      </c>
      <c r="G20" s="24">
        <f>(G18-G9)/G9</f>
        <v>0.10260383435116824</v>
      </c>
      <c r="H20" s="24">
        <f>(H18-H9)/H9</f>
        <v>0.33001747546713267</v>
      </c>
      <c r="I20" s="24">
        <f>(I18-I9)/I9</f>
        <v>0.1175760839914106</v>
      </c>
      <c r="J20" s="2"/>
      <c r="L20" s="24">
        <f>(L18-L9)/L9</f>
        <v>0.15154559210609972</v>
      </c>
      <c r="M20" s="24">
        <f>(M18-M9)/M9</f>
        <v>0.11102983362019507</v>
      </c>
      <c r="N20" s="24">
        <f>(N18-N9)/N9</f>
        <v>0.14289936059319758</v>
      </c>
      <c r="O20" s="24">
        <f>(O18-O9)/O9</f>
        <v>0.16090425531914893</v>
      </c>
      <c r="P20" s="24">
        <f>(P18-P9)/P9</f>
        <v>0.12601639194490044</v>
      </c>
      <c r="Q20" s="2"/>
      <c r="S20" s="24">
        <f>(S18-S9)/S9</f>
        <v>0.19697386519944979</v>
      </c>
      <c r="T20" s="24">
        <f t="shared" ref="T20:W20" si="12">(T18-T9)/T9</f>
        <v>0.12779912887522418</v>
      </c>
      <c r="U20" s="24">
        <f t="shared" si="12"/>
        <v>5.8191615928336479E-2</v>
      </c>
      <c r="V20" s="24">
        <f t="shared" si="12"/>
        <v>0.53767462325376747</v>
      </c>
      <c r="W20" s="24">
        <f t="shared" si="12"/>
        <v>0.15114760796574941</v>
      </c>
      <c r="X20" s="2"/>
      <c r="Z20" s="24">
        <f>(Z18-Z9)/Z9</f>
        <v>0.12566055120457439</v>
      </c>
      <c r="AA20" s="24">
        <f t="shared" ref="AA20:AD20" si="13">(AA18-AA9)/AA9</f>
        <v>0.10693485314918047</v>
      </c>
      <c r="AB20" s="24">
        <f t="shared" si="13"/>
        <v>4.8808398427782479E-2</v>
      </c>
      <c r="AC20" s="24">
        <f t="shared" si="13"/>
        <v>0.35054554681552907</v>
      </c>
      <c r="AD20" s="24">
        <f t="shared" si="13"/>
        <v>0.11589477998435113</v>
      </c>
      <c r="AE20" s="31"/>
      <c r="AG20" s="24">
        <f>(AG18-AG9)/AG9</f>
        <v>0.17426598057290663</v>
      </c>
      <c r="AH20" s="24">
        <f t="shared" ref="AH20:AJ20" si="14">(AH18-AH9)/AH9</f>
        <v>0.13506061485566298</v>
      </c>
      <c r="AI20" s="24">
        <f t="shared" si="14"/>
        <v>3.0175743530320587E-2</v>
      </c>
      <c r="AJ20" s="24">
        <f t="shared" si="14"/>
        <v>0.48841354723707664</v>
      </c>
      <c r="AK20" s="24">
        <f>(AK18-AK9)/AK9</f>
        <v>0.14568975072864437</v>
      </c>
      <c r="AL20" s="2"/>
      <c r="AN20" s="24">
        <f>(AN18-AN9)/AN9</f>
        <v>0.19401652154498772</v>
      </c>
      <c r="AO20" s="24">
        <f t="shared" ref="AO20:AR20" si="15">(AO18-AO9)/AO9</f>
        <v>0.12685104027310051</v>
      </c>
      <c r="AP20" s="24">
        <f t="shared" si="15"/>
        <v>2.4943415400249433E-3</v>
      </c>
      <c r="AQ20" s="24">
        <f t="shared" si="15"/>
        <v>0.38788186081886172</v>
      </c>
      <c r="AR20" s="24">
        <f t="shared" si="15"/>
        <v>0.13851444653401543</v>
      </c>
      <c r="AS20" s="2"/>
      <c r="AT20" s="2" t="s">
        <v>38</v>
      </c>
      <c r="AU20" s="2"/>
      <c r="AV20" s="2"/>
      <c r="AW20" s="2"/>
    </row>
    <row r="21" spans="1:49" x14ac:dyDescent="0.3">
      <c r="A21" s="2"/>
      <c r="B21" s="2"/>
      <c r="C21" s="2"/>
      <c r="D21" s="2"/>
      <c r="E21" s="24"/>
      <c r="F21" s="24"/>
      <c r="G21" s="24"/>
      <c r="H21" s="24"/>
      <c r="I21" s="24"/>
      <c r="J21" s="2"/>
      <c r="L21" s="2"/>
      <c r="M21" s="2"/>
      <c r="N21" s="2"/>
      <c r="O21" s="2"/>
      <c r="P21" s="2"/>
      <c r="Q21" s="2"/>
      <c r="S21" s="24"/>
      <c r="T21" s="24"/>
      <c r="U21" s="24"/>
      <c r="V21" s="24"/>
      <c r="W21" s="24"/>
      <c r="X21" s="2"/>
      <c r="Z21" s="24"/>
      <c r="AA21" s="24"/>
      <c r="AB21" s="24"/>
      <c r="AC21" s="24"/>
      <c r="AD21" s="24"/>
      <c r="AE21" s="31"/>
      <c r="AG21" s="24"/>
      <c r="AH21" s="24"/>
      <c r="AI21" s="24"/>
      <c r="AJ21" s="24"/>
      <c r="AK21" s="24"/>
      <c r="AL21" s="2"/>
      <c r="AN21" s="24"/>
      <c r="AO21" s="24"/>
      <c r="AP21" s="24"/>
      <c r="AQ21" s="24"/>
      <c r="AR21" s="24"/>
      <c r="AS21" s="2"/>
      <c r="AT21" s="2"/>
      <c r="AU21" s="2"/>
      <c r="AV21" s="2"/>
      <c r="AW21" s="2"/>
    </row>
    <row r="22" spans="1:49" x14ac:dyDescent="0.3">
      <c r="A22" s="2" t="s">
        <v>39</v>
      </c>
      <c r="B22" s="2"/>
      <c r="C22" s="2"/>
      <c r="D22" s="2"/>
      <c r="E22" s="24">
        <f>E9/$I$9</f>
        <v>0.21816048458735232</v>
      </c>
      <c r="F22" s="24">
        <f>F9/$I$9</f>
        <v>0.62770779270740795</v>
      </c>
      <c r="G22" s="24">
        <f>G9/$I$9</f>
        <v>0.11510698273028042</v>
      </c>
      <c r="H22" s="24">
        <f>H9/$I$9</f>
        <v>3.9024739974959255E-2</v>
      </c>
      <c r="I22" s="24">
        <f>I9/$I$9</f>
        <v>1</v>
      </c>
      <c r="J22" s="2"/>
      <c r="L22" s="24">
        <f>L9/$P$9</f>
        <v>0.23177125544850918</v>
      </c>
      <c r="M22" s="24">
        <f>M9/$P$9</f>
        <v>0.61642200564080951</v>
      </c>
      <c r="N22" s="24">
        <f>N9/$P$9</f>
        <v>0.10969812532971032</v>
      </c>
      <c r="O22" s="24">
        <f>O9/$P$9</f>
        <v>4.2108613580970962E-2</v>
      </c>
      <c r="P22" s="24">
        <f>P9/$P$9</f>
        <v>1</v>
      </c>
      <c r="Q22" s="2"/>
      <c r="S22" s="24">
        <f>S9/$W$9</f>
        <v>0.22601303938462633</v>
      </c>
      <c r="T22" s="24">
        <f t="shared" ref="T22:W22" si="16">T9/$W$9</f>
        <v>0.60669112291485316</v>
      </c>
      <c r="U22" s="24">
        <f t="shared" si="16"/>
        <v>0.12692082215629497</v>
      </c>
      <c r="V22" s="24">
        <f t="shared" si="16"/>
        <v>4.037501554422554E-2</v>
      </c>
      <c r="W22" s="24">
        <f t="shared" si="16"/>
        <v>1</v>
      </c>
      <c r="X22" s="2"/>
      <c r="Z22" s="24">
        <f>Z9/$AD$9</f>
        <v>0.22915036576126779</v>
      </c>
      <c r="AA22" s="24">
        <f t="shared" ref="AA22:AD22" si="17">AA9/$AD$9</f>
        <v>0.59709129748997103</v>
      </c>
      <c r="AB22" s="24">
        <f t="shared" si="17"/>
        <v>0.1248121514711179</v>
      </c>
      <c r="AC22" s="24">
        <f t="shared" si="17"/>
        <v>4.8946185277643231E-2</v>
      </c>
      <c r="AD22" s="24">
        <f t="shared" si="17"/>
        <v>1</v>
      </c>
      <c r="AE22" s="2"/>
      <c r="AG22" s="24">
        <f>AG9/$AK$9</f>
        <v>0.23695449477397354</v>
      </c>
      <c r="AH22" s="24">
        <f t="shared" ref="AH22:AK22" si="18">AH9/$AK$9</f>
        <v>0.58410218625910393</v>
      </c>
      <c r="AI22" s="24">
        <f t="shared" si="18"/>
        <v>0.13504860889239537</v>
      </c>
      <c r="AJ22" s="24">
        <f t="shared" si="18"/>
        <v>4.3894710074527117E-2</v>
      </c>
      <c r="AK22" s="24">
        <f t="shared" si="18"/>
        <v>1</v>
      </c>
      <c r="AL22" s="2"/>
      <c r="AN22" s="24">
        <f>AN9/$AR$9</f>
        <v>0.23561593392864189</v>
      </c>
      <c r="AO22" s="24">
        <f t="shared" ref="AO22:AR22" si="19">AO9/$AR$9</f>
        <v>0.57015478898986049</v>
      </c>
      <c r="AP22" s="24">
        <f t="shared" si="19"/>
        <v>0.14235458120175173</v>
      </c>
      <c r="AQ22" s="24">
        <f t="shared" si="19"/>
        <v>5.187469587974592E-2</v>
      </c>
      <c r="AR22" s="24">
        <f t="shared" si="19"/>
        <v>1</v>
      </c>
      <c r="AT22" s="2" t="s">
        <v>39</v>
      </c>
      <c r="AU22" s="2"/>
      <c r="AV22" s="2"/>
      <c r="AW22" s="2"/>
    </row>
    <row r="23" spans="1:49" x14ac:dyDescent="0.3">
      <c r="A23" s="2" t="s">
        <v>40</v>
      </c>
      <c r="B23" s="2"/>
      <c r="C23" s="2"/>
      <c r="D23" s="2"/>
      <c r="E23" s="24">
        <f>E18/$I$18</f>
        <v>0.22156418497088121</v>
      </c>
      <c r="F23" s="24">
        <f>F18/$I$18</f>
        <v>0.61842792901334054</v>
      </c>
      <c r="G23" s="24">
        <f>G18/$I$18</f>
        <v>0.11356488595006149</v>
      </c>
      <c r="H23" s="24">
        <f>H18/$I$18</f>
        <v>4.6443000065716798E-2</v>
      </c>
      <c r="I23" s="24">
        <f>I18/$I$18</f>
        <v>1</v>
      </c>
      <c r="J23" s="2"/>
      <c r="L23" s="24">
        <f>L18/$P$18</f>
        <v>0.23702600556963085</v>
      </c>
      <c r="M23" s="24">
        <f>M18/$P$18</f>
        <v>0.60821782281873571</v>
      </c>
      <c r="N23" s="24">
        <f>N18/$P$18</f>
        <v>0.11134288825142905</v>
      </c>
      <c r="O23" s="24">
        <f>O18/$P$18</f>
        <v>4.3413283360204356E-2</v>
      </c>
      <c r="P23" s="24">
        <f>P18/$P$18</f>
        <v>1</v>
      </c>
      <c r="Q23" s="2"/>
      <c r="S23" s="24">
        <f>S18/$W$18</f>
        <v>0.23501043607757807</v>
      </c>
      <c r="T23" s="24">
        <f t="shared" ref="T23:W23" si="20">T18/$W$18</f>
        <v>0.59438573748924561</v>
      </c>
      <c r="U23" s="24">
        <f t="shared" si="20"/>
        <v>0.11667187506028233</v>
      </c>
      <c r="V23" s="24">
        <f t="shared" si="20"/>
        <v>5.3931951372893978E-2</v>
      </c>
      <c r="W23" s="24">
        <f t="shared" si="20"/>
        <v>1</v>
      </c>
      <c r="X23" s="2"/>
      <c r="Z23" s="24">
        <f>Z18/$AD$18</f>
        <v>0.23115577889447236</v>
      </c>
      <c r="AA23" s="24">
        <f t="shared" ref="AA23:AD23" si="21">AA18/$AD$18</f>
        <v>0.59229703333945471</v>
      </c>
      <c r="AB23" s="24">
        <f t="shared" si="21"/>
        <v>0.11730858055504544</v>
      </c>
      <c r="AC23" s="24">
        <f t="shared" si="21"/>
        <v>5.9238607211027451E-2</v>
      </c>
      <c r="AD23" s="24">
        <f t="shared" si="21"/>
        <v>1</v>
      </c>
      <c r="AE23" s="2"/>
      <c r="AG23" s="24">
        <f>AG18/$AK$18</f>
        <v>0.24286470397413937</v>
      </c>
      <c r="AH23" s="24">
        <f t="shared" ref="AH23:AK23" si="22">AH18/$AK$18</f>
        <v>0.57868317862854346</v>
      </c>
      <c r="AI23" s="24">
        <f t="shared" si="22"/>
        <v>0.12143235198706968</v>
      </c>
      <c r="AJ23" s="24">
        <f t="shared" si="22"/>
        <v>5.7025456573578208E-2</v>
      </c>
      <c r="AK23" s="24">
        <f t="shared" si="22"/>
        <v>1</v>
      </c>
      <c r="AL23" s="2"/>
      <c r="AN23" s="24">
        <f>AN18/$AR$18</f>
        <v>0.2471021063513974</v>
      </c>
      <c r="AO23" s="24">
        <f t="shared" ref="AO23:AR23" si="23">AO18/$AR$18</f>
        <v>0.56431389083012307</v>
      </c>
      <c r="AP23" s="24">
        <f t="shared" si="23"/>
        <v>0.12534725631414495</v>
      </c>
      <c r="AQ23" s="24">
        <f t="shared" si="23"/>
        <v>6.3236746504334571E-2</v>
      </c>
      <c r="AR23" s="24">
        <f t="shared" si="23"/>
        <v>1</v>
      </c>
      <c r="AT23" s="2" t="s">
        <v>40</v>
      </c>
      <c r="AU23" s="2"/>
      <c r="AV23" s="2"/>
      <c r="AW23" s="2"/>
    </row>
    <row r="24" spans="1:49" x14ac:dyDescent="0.3">
      <c r="A24" s="2"/>
      <c r="E24" s="2"/>
      <c r="L24" s="2"/>
      <c r="S24" s="2"/>
      <c r="Z24" s="2"/>
      <c r="AG24" s="2"/>
      <c r="AR24" s="2"/>
      <c r="AS24" s="2"/>
      <c r="AT24" s="2"/>
    </row>
    <row r="25" spans="1:49" x14ac:dyDescent="0.3">
      <c r="A25" s="2" t="s">
        <v>219</v>
      </c>
      <c r="E25" s="2"/>
      <c r="G25" s="97">
        <f>(G18+H18)/I18</f>
        <v>0.16000788601577828</v>
      </c>
      <c r="H25" s="97"/>
      <c r="L25" s="2"/>
      <c r="N25" s="97">
        <f>(N18+O18)/P18</f>
        <v>0.15475617161163341</v>
      </c>
      <c r="O25" s="97"/>
      <c r="S25" s="2"/>
      <c r="U25" s="97">
        <v>0.17100000000000001</v>
      </c>
      <c r="V25" s="97"/>
      <c r="Z25" s="2"/>
      <c r="AB25" s="97">
        <f>(AB18+AC18)/AD18</f>
        <v>0.17654718776607289</v>
      </c>
      <c r="AC25" s="97"/>
      <c r="AG25" s="2"/>
      <c r="AI25" s="97">
        <f>(AI18+AJ18)/AK18</f>
        <v>0.17845780856064788</v>
      </c>
      <c r="AJ25" s="97"/>
      <c r="AP25" s="97">
        <f>(AP18+AQ18)/AR18</f>
        <v>0.18858400281847953</v>
      </c>
      <c r="AQ25" s="97"/>
      <c r="AR25" s="2"/>
      <c r="AS25" s="2"/>
      <c r="AT25" s="2"/>
    </row>
    <row r="26" spans="1:49" x14ac:dyDescent="0.3">
      <c r="A26" s="2"/>
      <c r="E26" s="2"/>
      <c r="L26" s="2"/>
      <c r="S26" s="2"/>
      <c r="V26" s="36"/>
      <c r="Z26" s="2"/>
      <c r="AG26" s="2"/>
      <c r="AR26" s="2"/>
      <c r="AS26" s="2"/>
      <c r="AT26" s="2"/>
    </row>
    <row r="27" spans="1:49" x14ac:dyDescent="0.3">
      <c r="A27" s="2"/>
      <c r="E27" s="2"/>
      <c r="L27" s="2"/>
      <c r="S27" s="2"/>
      <c r="Z27" s="2"/>
      <c r="AG27" s="2"/>
      <c r="AR27" s="2"/>
      <c r="AS27" s="2"/>
      <c r="AT27" s="2"/>
    </row>
    <row r="28" spans="1:49" ht="15.6" x14ac:dyDescent="0.3">
      <c r="E28" s="3" t="s">
        <v>14</v>
      </c>
      <c r="L28" s="3" t="s">
        <v>12</v>
      </c>
      <c r="S28" s="3" t="s">
        <v>13</v>
      </c>
      <c r="Z28" s="3" t="s">
        <v>20</v>
      </c>
      <c r="AG28" s="3" t="s">
        <v>15</v>
      </c>
    </row>
    <row r="30" spans="1:49" x14ac:dyDescent="0.3">
      <c r="E30" s="10" t="s">
        <v>24</v>
      </c>
      <c r="F30" s="10" t="s">
        <v>25</v>
      </c>
      <c r="G30" s="10" t="s">
        <v>26</v>
      </c>
      <c r="H30" s="10" t="s">
        <v>27</v>
      </c>
      <c r="I30" s="10" t="s">
        <v>153</v>
      </c>
      <c r="J30" s="23" t="s">
        <v>151</v>
      </c>
      <c r="L30" s="10" t="s">
        <v>24</v>
      </c>
      <c r="M30" s="10" t="s">
        <v>25</v>
      </c>
      <c r="N30" s="10" t="s">
        <v>26</v>
      </c>
      <c r="O30" s="10" t="s">
        <v>27</v>
      </c>
      <c r="P30" s="10" t="s">
        <v>153</v>
      </c>
      <c r="Q30" s="23" t="s">
        <v>151</v>
      </c>
      <c r="S30" s="10" t="s">
        <v>24</v>
      </c>
      <c r="T30" s="10" t="s">
        <v>25</v>
      </c>
      <c r="U30" s="10" t="s">
        <v>26</v>
      </c>
      <c r="V30" s="10" t="s">
        <v>27</v>
      </c>
      <c r="W30" s="10" t="s">
        <v>153</v>
      </c>
      <c r="X30" s="23" t="s">
        <v>151</v>
      </c>
      <c r="Z30" s="2" t="s">
        <v>24</v>
      </c>
      <c r="AA30" s="2" t="s">
        <v>25</v>
      </c>
      <c r="AB30" s="2" t="s">
        <v>26</v>
      </c>
      <c r="AC30" s="2" t="s">
        <v>27</v>
      </c>
      <c r="AD30" s="10" t="s">
        <v>153</v>
      </c>
      <c r="AE30" s="23" t="s">
        <v>151</v>
      </c>
      <c r="AG30" s="2" t="s">
        <v>24</v>
      </c>
      <c r="AH30" s="2" t="s">
        <v>25</v>
      </c>
      <c r="AI30" s="2" t="s">
        <v>26</v>
      </c>
      <c r="AJ30" s="2" t="s">
        <v>27</v>
      </c>
      <c r="AK30" s="10" t="s">
        <v>153</v>
      </c>
      <c r="AL30" s="23" t="s">
        <v>151</v>
      </c>
    </row>
    <row r="31" spans="1:49" x14ac:dyDescent="0.3">
      <c r="D31" s="23">
        <v>2018</v>
      </c>
      <c r="E31" s="9">
        <v>34004</v>
      </c>
      <c r="F31" s="9">
        <v>84258</v>
      </c>
      <c r="G31" s="9">
        <v>20062</v>
      </c>
      <c r="H31" s="9">
        <v>7091</v>
      </c>
      <c r="I31" s="9">
        <v>145415</v>
      </c>
      <c r="J31" s="28">
        <f>((I31/F31)-1)*100</f>
        <v>72.583018823138445</v>
      </c>
      <c r="L31" s="9">
        <v>33563</v>
      </c>
      <c r="M31" s="9">
        <v>81102</v>
      </c>
      <c r="N31" s="9">
        <v>20190</v>
      </c>
      <c r="O31" s="9">
        <v>6821</v>
      </c>
      <c r="P31" s="9">
        <v>141676</v>
      </c>
      <c r="Q31" s="28">
        <f>((P31/M31)-1)*100</f>
        <v>74.688663658109533</v>
      </c>
      <c r="S31" s="29">
        <v>32661</v>
      </c>
      <c r="T31" s="29">
        <v>80203</v>
      </c>
      <c r="U31" s="29">
        <v>18998</v>
      </c>
      <c r="V31" s="29">
        <v>7360</v>
      </c>
      <c r="W31" s="29">
        <v>139222</v>
      </c>
      <c r="X31" s="30">
        <f>((W31/T31)-1)*100</f>
        <v>73.587022929316845</v>
      </c>
      <c r="Z31" s="32">
        <v>28347</v>
      </c>
      <c r="AA31" s="32">
        <v>77491</v>
      </c>
      <c r="AB31" s="32">
        <v>16063</v>
      </c>
      <c r="AC31" s="32">
        <v>5218</v>
      </c>
      <c r="AD31" s="32">
        <v>127119</v>
      </c>
      <c r="AE31" s="28">
        <f>((AD31/AA31)-1)*100</f>
        <v>64.043566349640614</v>
      </c>
      <c r="AG31" s="32">
        <v>27387</v>
      </c>
      <c r="AH31" s="32">
        <v>74971</v>
      </c>
      <c r="AI31" s="32">
        <v>15550</v>
      </c>
      <c r="AJ31" s="32">
        <v>5040</v>
      </c>
      <c r="AK31" s="32">
        <v>122948</v>
      </c>
      <c r="AL31" s="28">
        <f>((AK31/AH31)-1)*100</f>
        <v>63.994077710047883</v>
      </c>
      <c r="AM31" s="23">
        <v>2018</v>
      </c>
      <c r="AN31" s="2"/>
      <c r="AO31" s="2"/>
      <c r="AP31" s="2"/>
    </row>
    <row r="32" spans="1:49" x14ac:dyDescent="0.3">
      <c r="D32" s="2" t="s">
        <v>28</v>
      </c>
      <c r="E32" s="9">
        <v>34658</v>
      </c>
      <c r="F32" s="9">
        <v>85164</v>
      </c>
      <c r="G32" s="9">
        <v>20366</v>
      </c>
      <c r="H32" s="9">
        <v>7156</v>
      </c>
      <c r="I32" s="9">
        <v>147344</v>
      </c>
      <c r="J32" s="28">
        <f t="shared" ref="J32:J40" si="24">((I32/F32)-1)*100</f>
        <v>73.012070828049417</v>
      </c>
      <c r="L32" s="9">
        <v>34050</v>
      </c>
      <c r="M32" s="9">
        <v>81740</v>
      </c>
      <c r="N32" s="9">
        <v>20350</v>
      </c>
      <c r="O32" s="9">
        <v>7010</v>
      </c>
      <c r="P32" s="9">
        <v>143150</v>
      </c>
      <c r="Q32" s="28">
        <f t="shared" ref="Q32:Q40" si="25">((P32/M32)-1)*100</f>
        <v>75.128456080254466</v>
      </c>
      <c r="S32" s="29">
        <v>33230</v>
      </c>
      <c r="T32" s="29">
        <v>80958</v>
      </c>
      <c r="U32" s="29">
        <v>19184</v>
      </c>
      <c r="V32" s="29">
        <v>7397</v>
      </c>
      <c r="W32" s="29">
        <v>140770</v>
      </c>
      <c r="X32" s="30">
        <f t="shared" ref="X32:X40" si="26">((W32/T32)-1)*100</f>
        <v>73.880283603843978</v>
      </c>
      <c r="Z32" s="32">
        <v>28857.282380000001</v>
      </c>
      <c r="AA32" s="32">
        <v>78341.532189999998</v>
      </c>
      <c r="AB32" s="32">
        <v>16310.5967</v>
      </c>
      <c r="AC32" s="32">
        <v>5387.2886399999998</v>
      </c>
      <c r="AD32" s="32">
        <v>128896.69990000001</v>
      </c>
      <c r="AE32" s="28">
        <f t="shared" ref="AE32:AE40" si="27">((AD32/AA32)-1)*100</f>
        <v>64.531757672788004</v>
      </c>
      <c r="AG32" s="32">
        <v>27931</v>
      </c>
      <c r="AH32" s="32">
        <v>75613.001350000006</v>
      </c>
      <c r="AI32" s="32">
        <v>15831.487859999999</v>
      </c>
      <c r="AJ32" s="32">
        <v>5173.4070259999999</v>
      </c>
      <c r="AK32" s="32">
        <v>124549</v>
      </c>
      <c r="AL32" s="28">
        <f t="shared" ref="AL32:AL40" si="28">((AK32/AH32)-1)*100</f>
        <v>64.719026855558084</v>
      </c>
      <c r="AM32" s="2" t="s">
        <v>28</v>
      </c>
      <c r="AN32" s="32"/>
      <c r="AO32" s="32"/>
      <c r="AP32" s="2"/>
    </row>
    <row r="33" spans="1:42" x14ac:dyDescent="0.3">
      <c r="D33" s="2" t="s">
        <v>29</v>
      </c>
      <c r="E33" s="9">
        <v>35253</v>
      </c>
      <c r="F33" s="9">
        <v>85867</v>
      </c>
      <c r="G33" s="9">
        <v>20619</v>
      </c>
      <c r="H33" s="9">
        <v>7285</v>
      </c>
      <c r="I33" s="9">
        <v>149024</v>
      </c>
      <c r="J33" s="28">
        <f t="shared" si="24"/>
        <v>73.552121303876916</v>
      </c>
      <c r="L33" s="9">
        <v>34570</v>
      </c>
      <c r="M33" s="9">
        <v>82250</v>
      </c>
      <c r="N33" s="9">
        <v>20570</v>
      </c>
      <c r="O33" s="9">
        <v>7080</v>
      </c>
      <c r="P33" s="9">
        <v>144470</v>
      </c>
      <c r="Q33" s="28">
        <f t="shared" si="25"/>
        <v>75.647416413373875</v>
      </c>
      <c r="S33" s="29">
        <v>33832</v>
      </c>
      <c r="T33" s="29">
        <v>81689</v>
      </c>
      <c r="U33" s="29">
        <v>19325</v>
      </c>
      <c r="V33" s="29">
        <v>7525</v>
      </c>
      <c r="W33" s="29">
        <v>142371</v>
      </c>
      <c r="X33" s="30">
        <f t="shared" si="26"/>
        <v>74.28417534796607</v>
      </c>
      <c r="Y33" s="29"/>
      <c r="Z33" s="32">
        <v>29463.50909</v>
      </c>
      <c r="AA33" s="32">
        <v>78942.645999999993</v>
      </c>
      <c r="AB33" s="32">
        <v>16577.80632</v>
      </c>
      <c r="AC33" s="32">
        <v>5552.8901159999996</v>
      </c>
      <c r="AD33" s="32">
        <v>130536.8515</v>
      </c>
      <c r="AE33" s="28">
        <f t="shared" si="27"/>
        <v>65.356569755718624</v>
      </c>
      <c r="AF33" s="32"/>
      <c r="AG33" s="32">
        <v>28465</v>
      </c>
      <c r="AH33" s="32">
        <v>76447.223889999994</v>
      </c>
      <c r="AI33" s="32">
        <v>16068.877140000001</v>
      </c>
      <c r="AJ33" s="32">
        <v>5336.3804769999997</v>
      </c>
      <c r="AK33" s="32">
        <v>126317</v>
      </c>
      <c r="AL33" s="28">
        <f t="shared" si="28"/>
        <v>65.234253871347491</v>
      </c>
      <c r="AM33" s="2" t="s">
        <v>29</v>
      </c>
      <c r="AN33" s="32"/>
      <c r="AO33" s="32"/>
      <c r="AP33" s="2"/>
    </row>
    <row r="34" spans="1:42" x14ac:dyDescent="0.3">
      <c r="D34" s="2" t="s">
        <v>30</v>
      </c>
      <c r="E34" s="9">
        <v>35828</v>
      </c>
      <c r="F34" s="9">
        <v>86565</v>
      </c>
      <c r="G34" s="9">
        <v>20808</v>
      </c>
      <c r="H34" s="9">
        <v>7431</v>
      </c>
      <c r="I34" s="9">
        <v>150632</v>
      </c>
      <c r="J34" s="28">
        <f t="shared" si="24"/>
        <v>74.010281291515057</v>
      </c>
      <c r="L34" s="9">
        <v>35170</v>
      </c>
      <c r="M34" s="9">
        <v>82710</v>
      </c>
      <c r="N34" s="9">
        <v>20700</v>
      </c>
      <c r="O34" s="9">
        <v>7230</v>
      </c>
      <c r="P34" s="9">
        <v>145810</v>
      </c>
      <c r="Q34" s="28">
        <f t="shared" si="25"/>
        <v>76.290654092612755</v>
      </c>
      <c r="S34" s="29">
        <v>34477</v>
      </c>
      <c r="T34" s="29">
        <v>82425</v>
      </c>
      <c r="U34" s="29">
        <v>19454</v>
      </c>
      <c r="V34" s="29">
        <v>7645</v>
      </c>
      <c r="W34" s="29">
        <v>144001</v>
      </c>
      <c r="X34" s="30">
        <f t="shared" si="26"/>
        <v>74.705489839247804</v>
      </c>
      <c r="Y34" s="29"/>
      <c r="Z34" s="32">
        <v>30057.450540000002</v>
      </c>
      <c r="AA34" s="32">
        <v>79565.913870000004</v>
      </c>
      <c r="AB34" s="32">
        <v>16848.179749999999</v>
      </c>
      <c r="AC34" s="32">
        <v>5696.2632720000001</v>
      </c>
      <c r="AD34" s="32">
        <v>132167.80739999999</v>
      </c>
      <c r="AE34" s="28">
        <f t="shared" si="27"/>
        <v>66.111090756708208</v>
      </c>
      <c r="AF34" s="32"/>
      <c r="AG34" s="32">
        <v>28964</v>
      </c>
      <c r="AH34" s="32">
        <v>77345.405790000004</v>
      </c>
      <c r="AI34" s="32">
        <v>16213.477360000001</v>
      </c>
      <c r="AJ34" s="32">
        <v>5573.605681</v>
      </c>
      <c r="AK34" s="32">
        <v>128096</v>
      </c>
      <c r="AL34" s="28">
        <f t="shared" si="28"/>
        <v>65.615525177788328</v>
      </c>
      <c r="AM34" s="2" t="s">
        <v>30</v>
      </c>
      <c r="AN34" s="2"/>
      <c r="AO34" s="2"/>
      <c r="AP34" s="2"/>
    </row>
    <row r="35" spans="1:42" x14ac:dyDescent="0.3">
      <c r="D35" s="2" t="s">
        <v>31</v>
      </c>
      <c r="E35" s="9">
        <v>36432</v>
      </c>
      <c r="F35" s="9">
        <v>87181</v>
      </c>
      <c r="G35" s="9">
        <v>20999</v>
      </c>
      <c r="H35" s="9">
        <v>7650</v>
      </c>
      <c r="I35" s="9">
        <v>152262</v>
      </c>
      <c r="J35" s="28">
        <f t="shared" si="24"/>
        <v>74.650439889425456</v>
      </c>
      <c r="L35" s="9">
        <v>35720</v>
      </c>
      <c r="M35" s="9">
        <v>83200</v>
      </c>
      <c r="N35" s="9">
        <v>20760</v>
      </c>
      <c r="O35" s="9">
        <v>7500</v>
      </c>
      <c r="P35" s="9">
        <v>147180</v>
      </c>
      <c r="Q35" s="28">
        <f t="shared" si="25"/>
        <v>76.899038461538467</v>
      </c>
      <c r="S35" s="29">
        <v>35034</v>
      </c>
      <c r="T35" s="29">
        <v>83285</v>
      </c>
      <c r="U35" s="29">
        <v>19438</v>
      </c>
      <c r="V35" s="29">
        <v>7886</v>
      </c>
      <c r="W35" s="29">
        <v>145643</v>
      </c>
      <c r="X35" s="30">
        <f t="shared" si="26"/>
        <v>74.873026355286072</v>
      </c>
      <c r="Z35" s="32">
        <v>30652.831539999999</v>
      </c>
      <c r="AA35" s="32">
        <v>80147.198539999998</v>
      </c>
      <c r="AB35" s="32">
        <v>17032.338940000001</v>
      </c>
      <c r="AC35" s="32">
        <v>5944.9281229999997</v>
      </c>
      <c r="AD35" s="32">
        <v>133777.2972</v>
      </c>
      <c r="AE35" s="28">
        <f t="shared" si="27"/>
        <v>66.914501862762179</v>
      </c>
      <c r="AG35" s="32">
        <v>29389</v>
      </c>
      <c r="AH35" s="32">
        <v>78456.085430000006</v>
      </c>
      <c r="AI35" s="32">
        <v>16182.79139</v>
      </c>
      <c r="AJ35" s="32">
        <v>5951.6406100000004</v>
      </c>
      <c r="AK35" s="32">
        <v>129980</v>
      </c>
      <c r="AL35" s="28">
        <f t="shared" si="28"/>
        <v>65.672298442637185</v>
      </c>
      <c r="AM35" s="2" t="s">
        <v>31</v>
      </c>
      <c r="AN35" s="2"/>
      <c r="AO35" s="2"/>
      <c r="AP35" s="2"/>
    </row>
    <row r="36" spans="1:42" x14ac:dyDescent="0.3">
      <c r="D36" s="2" t="s">
        <v>32</v>
      </c>
      <c r="E36" s="9">
        <v>36969</v>
      </c>
      <c r="F36" s="9">
        <v>87850</v>
      </c>
      <c r="G36" s="9">
        <v>20946</v>
      </c>
      <c r="H36" s="9">
        <v>8041</v>
      </c>
      <c r="I36" s="9">
        <v>153806</v>
      </c>
      <c r="J36" s="28">
        <f t="shared" si="24"/>
        <v>75.077973819009671</v>
      </c>
      <c r="L36" s="9">
        <v>36230</v>
      </c>
      <c r="M36" s="9">
        <v>83760</v>
      </c>
      <c r="N36" s="9">
        <v>20810</v>
      </c>
      <c r="O36" s="9">
        <v>7800</v>
      </c>
      <c r="P36" s="9">
        <v>148600</v>
      </c>
      <c r="Q36" s="28">
        <f t="shared" si="25"/>
        <v>77.411652340019103</v>
      </c>
      <c r="S36" s="29">
        <v>35540</v>
      </c>
      <c r="T36" s="29">
        <v>84202</v>
      </c>
      <c r="U36" s="29">
        <v>19330</v>
      </c>
      <c r="V36" s="29">
        <v>8213</v>
      </c>
      <c r="W36" s="29">
        <v>147286</v>
      </c>
      <c r="X36" s="30">
        <f t="shared" si="26"/>
        <v>74.919835633357863</v>
      </c>
      <c r="Z36" s="32">
        <v>31121.819869999999</v>
      </c>
      <c r="AA36" s="32">
        <v>80772.269079999998</v>
      </c>
      <c r="AB36" s="32">
        <v>17126.256809999999</v>
      </c>
      <c r="AC36" s="32">
        <v>6288.9722730000003</v>
      </c>
      <c r="AD36" s="32">
        <v>135309.318</v>
      </c>
      <c r="AE36" s="28">
        <f t="shared" si="27"/>
        <v>67.519520673592055</v>
      </c>
      <c r="AG36" s="32">
        <v>29816</v>
      </c>
      <c r="AH36" s="32">
        <v>79462.422489999997</v>
      </c>
      <c r="AI36" s="32">
        <v>16176.670749999999</v>
      </c>
      <c r="AJ36" s="32">
        <v>6339.3175620000002</v>
      </c>
      <c r="AK36" s="32">
        <v>131795</v>
      </c>
      <c r="AL36" s="28">
        <f t="shared" si="28"/>
        <v>65.858270953903826</v>
      </c>
      <c r="AM36" s="2" t="s">
        <v>32</v>
      </c>
      <c r="AN36" s="2"/>
      <c r="AO36" s="2"/>
      <c r="AP36" s="2"/>
    </row>
    <row r="37" spans="1:42" x14ac:dyDescent="0.3">
      <c r="D37" s="2" t="s">
        <v>33</v>
      </c>
      <c r="E37" s="9">
        <v>37469</v>
      </c>
      <c r="F37" s="9">
        <v>88512</v>
      </c>
      <c r="G37" s="9">
        <v>20958</v>
      </c>
      <c r="H37" s="9">
        <v>8423</v>
      </c>
      <c r="I37" s="9">
        <v>155362</v>
      </c>
      <c r="J37" s="28">
        <f t="shared" si="24"/>
        <v>75.526482284887919</v>
      </c>
      <c r="L37" s="9">
        <v>36610</v>
      </c>
      <c r="M37" s="9">
        <v>84460</v>
      </c>
      <c r="N37" s="9">
        <v>20730</v>
      </c>
      <c r="O37" s="9">
        <v>8180</v>
      </c>
      <c r="P37" s="9">
        <v>149980</v>
      </c>
      <c r="Q37" s="28">
        <f t="shared" si="25"/>
        <v>77.575183518825483</v>
      </c>
      <c r="S37" s="29">
        <v>35978</v>
      </c>
      <c r="T37" s="29">
        <v>85094</v>
      </c>
      <c r="U37" s="29">
        <v>19257</v>
      </c>
      <c r="V37" s="29">
        <v>8582</v>
      </c>
      <c r="W37" s="29">
        <v>148912</v>
      </c>
      <c r="X37" s="30">
        <f t="shared" si="26"/>
        <v>74.997062072531563</v>
      </c>
      <c r="Z37" s="32">
        <v>31639.87975</v>
      </c>
      <c r="AA37" s="32">
        <v>81546.494420000003</v>
      </c>
      <c r="AB37" s="32">
        <v>17123.183870000001</v>
      </c>
      <c r="AC37" s="32">
        <v>6646.2334499999997</v>
      </c>
      <c r="AD37" s="32">
        <v>136955.79149999999</v>
      </c>
      <c r="AE37" s="28">
        <f t="shared" si="27"/>
        <v>67.948104298166328</v>
      </c>
      <c r="AG37" s="32">
        <v>30193</v>
      </c>
      <c r="AH37" s="32">
        <v>80430.488370000006</v>
      </c>
      <c r="AI37" s="32">
        <v>16087.361790000001</v>
      </c>
      <c r="AJ37" s="32">
        <v>6740.6826979999996</v>
      </c>
      <c r="AK37" s="32">
        <v>133451</v>
      </c>
      <c r="AL37" s="28">
        <f t="shared" si="28"/>
        <v>65.920912211912253</v>
      </c>
      <c r="AM37" s="2" t="s">
        <v>33</v>
      </c>
      <c r="AN37" s="2"/>
      <c r="AO37" s="2"/>
      <c r="AP37" s="2"/>
    </row>
    <row r="38" spans="1:42" x14ac:dyDescent="0.3">
      <c r="D38" s="2" t="s">
        <v>34</v>
      </c>
      <c r="E38" s="9">
        <v>37939</v>
      </c>
      <c r="F38" s="9">
        <v>89182</v>
      </c>
      <c r="G38" s="9">
        <v>21033</v>
      </c>
      <c r="H38" s="9">
        <v>8768</v>
      </c>
      <c r="I38" s="9">
        <v>156922</v>
      </c>
      <c r="J38" s="28">
        <f t="shared" si="24"/>
        <v>75.957031688008783</v>
      </c>
      <c r="L38" s="9">
        <v>36970</v>
      </c>
      <c r="M38" s="9">
        <v>85100</v>
      </c>
      <c r="N38" s="9">
        <v>20620</v>
      </c>
      <c r="O38" s="9">
        <v>8610</v>
      </c>
      <c r="P38" s="9">
        <v>151300</v>
      </c>
      <c r="Q38" s="28">
        <f t="shared" si="25"/>
        <v>77.790834312573452</v>
      </c>
      <c r="S38" s="29">
        <v>36418</v>
      </c>
      <c r="T38" s="29">
        <v>86006</v>
      </c>
      <c r="U38" s="29">
        <v>19109</v>
      </c>
      <c r="V38" s="29">
        <v>8981</v>
      </c>
      <c r="W38" s="29">
        <v>150513</v>
      </c>
      <c r="X38" s="30">
        <f t="shared" si="26"/>
        <v>75.002906773946009</v>
      </c>
      <c r="Z38" s="32">
        <v>32128.301149999999</v>
      </c>
      <c r="AA38" s="32">
        <v>82389.534950000001</v>
      </c>
      <c r="AB38" s="32">
        <v>17046.08771</v>
      </c>
      <c r="AC38" s="32">
        <v>7026.1445110000004</v>
      </c>
      <c r="AD38" s="32">
        <v>138590.06830000001</v>
      </c>
      <c r="AE38" s="28">
        <f t="shared" si="27"/>
        <v>68.21319404716462</v>
      </c>
      <c r="AG38" s="32">
        <v>30562</v>
      </c>
      <c r="AH38" s="32">
        <v>81346.932939999999</v>
      </c>
      <c r="AI38" s="32">
        <v>15989.51683</v>
      </c>
      <c r="AJ38" s="32">
        <v>7150.7293360000003</v>
      </c>
      <c r="AK38" s="32">
        <v>135050</v>
      </c>
      <c r="AL38" s="28">
        <f t="shared" si="28"/>
        <v>66.017322496486003</v>
      </c>
      <c r="AM38" s="2" t="s">
        <v>34</v>
      </c>
      <c r="AN38" s="2"/>
      <c r="AO38" s="2"/>
      <c r="AP38" s="2"/>
    </row>
    <row r="39" spans="1:42" x14ac:dyDescent="0.3">
      <c r="D39" s="2" t="s">
        <v>35</v>
      </c>
      <c r="E39" s="9">
        <v>38336</v>
      </c>
      <c r="F39" s="9">
        <v>89955</v>
      </c>
      <c r="G39" s="9">
        <v>21147</v>
      </c>
      <c r="H39" s="9">
        <v>9069</v>
      </c>
      <c r="I39" s="9">
        <v>158507</v>
      </c>
      <c r="J39" s="28">
        <f t="shared" si="24"/>
        <v>76.206992385081435</v>
      </c>
      <c r="L39" s="9">
        <v>37230</v>
      </c>
      <c r="M39" s="9">
        <v>85850</v>
      </c>
      <c r="N39" s="9">
        <v>20410</v>
      </c>
      <c r="O39" s="9">
        <v>9100</v>
      </c>
      <c r="P39" s="9">
        <v>152590</v>
      </c>
      <c r="Q39" s="28">
        <f t="shared" si="25"/>
        <v>77.740244612696571</v>
      </c>
      <c r="S39" s="29">
        <v>36746</v>
      </c>
      <c r="T39" s="29">
        <v>86988</v>
      </c>
      <c r="U39" s="29">
        <v>19017</v>
      </c>
      <c r="V39" s="29">
        <v>9325</v>
      </c>
      <c r="W39" s="29">
        <v>152076</v>
      </c>
      <c r="X39" s="30">
        <f t="shared" si="26"/>
        <v>74.824113670851162</v>
      </c>
      <c r="Z39" s="32">
        <v>32524.56019</v>
      </c>
      <c r="AA39" s="32">
        <v>83333.580839999995</v>
      </c>
      <c r="AB39" s="32">
        <v>16948.674749999998</v>
      </c>
      <c r="AC39" s="32">
        <v>7429.731151</v>
      </c>
      <c r="AD39" s="32">
        <v>140236.54689999999</v>
      </c>
      <c r="AE39" s="28">
        <f t="shared" si="27"/>
        <v>68.28335646496862</v>
      </c>
      <c r="AG39" s="32">
        <v>30873</v>
      </c>
      <c r="AH39" s="32">
        <v>82248.391910000006</v>
      </c>
      <c r="AI39" s="32">
        <v>15940.85743</v>
      </c>
      <c r="AJ39" s="32">
        <v>7516.1497310000004</v>
      </c>
      <c r="AK39" s="32">
        <v>136579</v>
      </c>
      <c r="AL39" s="28">
        <f t="shared" si="28"/>
        <v>66.056742056976688</v>
      </c>
      <c r="AM39" s="2" t="s">
        <v>35</v>
      </c>
      <c r="AN39" s="2"/>
      <c r="AO39" s="2"/>
      <c r="AP39" s="2"/>
    </row>
    <row r="40" spans="1:42" x14ac:dyDescent="0.3">
      <c r="D40" s="2" t="s">
        <v>36</v>
      </c>
      <c r="E40" s="9">
        <v>38746</v>
      </c>
      <c r="F40" s="9">
        <v>90645</v>
      </c>
      <c r="G40" s="9">
        <v>21318</v>
      </c>
      <c r="H40" s="9">
        <v>9393</v>
      </c>
      <c r="I40" s="9">
        <v>160102</v>
      </c>
      <c r="J40" s="28">
        <f t="shared" si="24"/>
        <v>76.625296486292683</v>
      </c>
      <c r="L40" s="9">
        <v>37470</v>
      </c>
      <c r="M40" s="9">
        <v>86530</v>
      </c>
      <c r="N40" s="9">
        <v>20380</v>
      </c>
      <c r="O40" s="9">
        <v>9480</v>
      </c>
      <c r="P40" s="9">
        <v>153860</v>
      </c>
      <c r="Q40" s="28">
        <f t="shared" si="25"/>
        <v>77.81116375823413</v>
      </c>
      <c r="S40" s="29">
        <v>37008</v>
      </c>
      <c r="T40" s="29">
        <v>87962</v>
      </c>
      <c r="U40" s="29">
        <v>18901</v>
      </c>
      <c r="V40" s="29">
        <v>9728</v>
      </c>
      <c r="W40" s="29">
        <v>153599</v>
      </c>
      <c r="X40" s="30">
        <f t="shared" si="26"/>
        <v>74.619722152747769</v>
      </c>
      <c r="Z40" s="32">
        <v>33011.053950000001</v>
      </c>
      <c r="AA40" s="32">
        <v>84204.547040000005</v>
      </c>
      <c r="AB40" s="32">
        <v>16897.958409999999</v>
      </c>
      <c r="AC40" s="32">
        <v>7772.5337209999998</v>
      </c>
      <c r="AD40" s="32">
        <v>141886.0931</v>
      </c>
      <c r="AE40" s="28">
        <f t="shared" si="27"/>
        <v>68.501699834094836</v>
      </c>
      <c r="AG40" s="32">
        <v>31200</v>
      </c>
      <c r="AH40" s="32">
        <v>83100.702850000001</v>
      </c>
      <c r="AI40" s="32">
        <v>15951.302089999999</v>
      </c>
      <c r="AJ40" s="32">
        <v>7819.0895849999997</v>
      </c>
      <c r="AK40" s="32">
        <v>138071</v>
      </c>
      <c r="AL40" s="28">
        <f t="shared" si="28"/>
        <v>66.149015910519452</v>
      </c>
      <c r="AM40" s="2" t="s">
        <v>36</v>
      </c>
      <c r="AN40" s="2"/>
      <c r="AO40" s="2"/>
      <c r="AP40" s="2"/>
    </row>
    <row r="41" spans="1:42" x14ac:dyDescent="0.3">
      <c r="A41" s="2" t="s">
        <v>37</v>
      </c>
      <c r="B41" s="2"/>
      <c r="C41" s="2"/>
      <c r="D41" s="2"/>
      <c r="E41" s="2">
        <f>+E40-E31</f>
        <v>4742</v>
      </c>
      <c r="F41" s="2">
        <f t="shared" ref="F41:I41" si="29">+F40-F31</f>
        <v>6387</v>
      </c>
      <c r="G41" s="2">
        <f t="shared" si="29"/>
        <v>1256</v>
      </c>
      <c r="H41" s="2">
        <f t="shared" si="29"/>
        <v>2302</v>
      </c>
      <c r="I41" s="2">
        <f t="shared" si="29"/>
        <v>14687</v>
      </c>
      <c r="J41" s="2"/>
      <c r="L41" s="2">
        <f>+L40-L31</f>
        <v>3907</v>
      </c>
      <c r="M41" s="2">
        <f t="shared" ref="M41:P41" si="30">+M40-M31</f>
        <v>5428</v>
      </c>
      <c r="N41" s="2">
        <f t="shared" si="30"/>
        <v>190</v>
      </c>
      <c r="O41" s="2">
        <f t="shared" si="30"/>
        <v>2659</v>
      </c>
      <c r="P41" s="2">
        <f t="shared" si="30"/>
        <v>12184</v>
      </c>
      <c r="Q41" s="2"/>
      <c r="S41" s="27">
        <f>+S40-S31</f>
        <v>4347</v>
      </c>
      <c r="T41" s="27">
        <f t="shared" ref="T41:W41" si="31">+T40-T31</f>
        <v>7759</v>
      </c>
      <c r="U41" s="33">
        <f t="shared" si="31"/>
        <v>-97</v>
      </c>
      <c r="V41" s="27">
        <f t="shared" si="31"/>
        <v>2368</v>
      </c>
      <c r="W41" s="27">
        <f t="shared" si="31"/>
        <v>14377</v>
      </c>
      <c r="X41" s="27"/>
      <c r="Z41" s="34">
        <f>+Z40-Z31</f>
        <v>4664.0539500000014</v>
      </c>
      <c r="AA41" s="34">
        <f t="shared" ref="AA41:AC41" si="32">+AA40-AA31</f>
        <v>6713.5470400000049</v>
      </c>
      <c r="AB41" s="34">
        <f t="shared" si="32"/>
        <v>834.95840999999928</v>
      </c>
      <c r="AC41" s="34">
        <f t="shared" si="32"/>
        <v>2554.5337209999998</v>
      </c>
      <c r="AD41" s="34">
        <f>+AD40-AD31</f>
        <v>14767.093099999998</v>
      </c>
      <c r="AE41" s="34"/>
      <c r="AF41" s="32"/>
      <c r="AG41" s="34">
        <f>+AG40-AG31</f>
        <v>3813</v>
      </c>
      <c r="AH41" s="34">
        <f t="shared" ref="AH41:AK41" si="33">+AH40-AH31</f>
        <v>8129.7028500000015</v>
      </c>
      <c r="AI41" s="34">
        <f t="shared" si="33"/>
        <v>401.30208999999923</v>
      </c>
      <c r="AJ41" s="34">
        <f t="shared" si="33"/>
        <v>2779.0895849999997</v>
      </c>
      <c r="AK41" s="34">
        <f t="shared" si="33"/>
        <v>15123</v>
      </c>
      <c r="AL41" s="34"/>
      <c r="AM41" s="2" t="s">
        <v>37</v>
      </c>
      <c r="AN41" s="2"/>
      <c r="AO41" s="2"/>
      <c r="AP41" s="2"/>
    </row>
    <row r="42" spans="1:42" x14ac:dyDescent="0.3">
      <c r="A42" s="2" t="s">
        <v>38</v>
      </c>
      <c r="B42" s="2"/>
      <c r="C42" s="2"/>
      <c r="D42" s="2"/>
      <c r="E42" s="24">
        <f>(E40-E31)/E31</f>
        <v>0.13945418186095754</v>
      </c>
      <c r="F42" s="24">
        <f t="shared" ref="F42:I42" si="34">(F40-F31)/F31</f>
        <v>7.5802891120131027E-2</v>
      </c>
      <c r="G42" s="24">
        <f t="shared" si="34"/>
        <v>6.2605921642906986E-2</v>
      </c>
      <c r="H42" s="24">
        <f t="shared" si="34"/>
        <v>0.32463686362995348</v>
      </c>
      <c r="I42" s="24">
        <f t="shared" si="34"/>
        <v>0.10100058453392016</v>
      </c>
      <c r="J42" s="2"/>
      <c r="L42" s="24">
        <f>(L40-L31)/L31</f>
        <v>0.11640794922980663</v>
      </c>
      <c r="M42" s="24">
        <f t="shared" ref="M42:P42" si="35">(M40-M31)/M31</f>
        <v>6.6928065892333105E-2</v>
      </c>
      <c r="N42" s="24">
        <f t="shared" si="35"/>
        <v>9.410599306587419E-3</v>
      </c>
      <c r="O42" s="24">
        <f t="shared" si="35"/>
        <v>0.38982553877730536</v>
      </c>
      <c r="P42" s="24">
        <f t="shared" si="35"/>
        <v>8.5999040063242896E-2</v>
      </c>
      <c r="Q42" s="24"/>
      <c r="R42" s="25"/>
      <c r="S42" s="24">
        <f>(S40-S31)/S31</f>
        <v>0.1330945163957013</v>
      </c>
      <c r="T42" s="24">
        <f t="shared" ref="T42:W42" si="36">(T40-T31)/T31</f>
        <v>9.6742017131528746E-2</v>
      </c>
      <c r="U42" s="35">
        <f t="shared" si="36"/>
        <v>-5.1058006105905883E-3</v>
      </c>
      <c r="V42" s="24">
        <f t="shared" si="36"/>
        <v>0.32173913043478258</v>
      </c>
      <c r="W42" s="24">
        <f t="shared" si="36"/>
        <v>0.10326672508655241</v>
      </c>
      <c r="X42" s="24"/>
      <c r="Y42" s="25"/>
      <c r="Z42" s="24">
        <f>(Z40-Z31)/Z31</f>
        <v>0.16453430521748338</v>
      </c>
      <c r="AA42" s="24">
        <f t="shared" ref="AA42:AC42" si="37">(AA40-AA31)/AA31</f>
        <v>8.6636474429288624E-2</v>
      </c>
      <c r="AB42" s="24">
        <f t="shared" si="37"/>
        <v>5.198022847537815E-2</v>
      </c>
      <c r="AC42" s="24">
        <f t="shared" si="37"/>
        <v>0.48956184764277499</v>
      </c>
      <c r="AD42" s="24">
        <f>(AD40-AD31)/AD31</f>
        <v>0.11616747378440673</v>
      </c>
      <c r="AE42" s="24"/>
      <c r="AF42" s="25"/>
      <c r="AG42" s="24">
        <f>(AG40-AG31)/AG31</f>
        <v>0.13922664037682111</v>
      </c>
      <c r="AH42" s="24">
        <f t="shared" ref="AH42:AJ42" si="38">(AH40-AH31)/AH31</f>
        <v>0.10843796734737433</v>
      </c>
      <c r="AI42" s="24">
        <f t="shared" si="38"/>
        <v>2.5807208360128567E-2</v>
      </c>
      <c r="AJ42" s="24">
        <f t="shared" si="38"/>
        <v>0.55140666369047608</v>
      </c>
      <c r="AK42" s="24">
        <f>(AK40-AK31)/AK31</f>
        <v>0.12300322087386538</v>
      </c>
      <c r="AL42" s="2"/>
      <c r="AM42" s="2" t="s">
        <v>38</v>
      </c>
      <c r="AN42" s="2"/>
      <c r="AO42" s="2"/>
      <c r="AP42" s="2"/>
    </row>
    <row r="43" spans="1:42" x14ac:dyDescent="0.3">
      <c r="A43" s="2"/>
      <c r="B43" s="2"/>
      <c r="C43" s="2"/>
      <c r="D43" s="2"/>
      <c r="E43" s="24"/>
      <c r="F43" s="24"/>
      <c r="G43" s="24"/>
      <c r="H43" s="24"/>
      <c r="I43" s="24"/>
      <c r="J43" s="2"/>
      <c r="L43" s="24"/>
      <c r="M43" s="24"/>
      <c r="N43" s="24"/>
      <c r="O43" s="24"/>
      <c r="P43" s="24"/>
      <c r="Q43" s="24"/>
      <c r="R43" s="25"/>
      <c r="S43" s="24"/>
      <c r="T43" s="24"/>
      <c r="U43" s="35"/>
      <c r="V43" s="24"/>
      <c r="W43" s="24"/>
      <c r="X43" s="24"/>
      <c r="Y43" s="25"/>
      <c r="Z43" s="24"/>
      <c r="AA43" s="24"/>
      <c r="AB43" s="24"/>
      <c r="AC43" s="24"/>
      <c r="AD43" s="24"/>
      <c r="AE43" s="24"/>
      <c r="AF43" s="25"/>
      <c r="AG43" s="24"/>
      <c r="AH43" s="24"/>
      <c r="AI43" s="24"/>
      <c r="AJ43" s="24"/>
      <c r="AK43" s="24"/>
      <c r="AL43" s="2"/>
      <c r="AM43" s="2"/>
      <c r="AN43" s="2"/>
      <c r="AO43" s="2"/>
      <c r="AP43" s="2"/>
    </row>
    <row r="44" spans="1:42" x14ac:dyDescent="0.3">
      <c r="A44" s="2" t="s">
        <v>39</v>
      </c>
      <c r="B44" s="2"/>
      <c r="C44" s="2"/>
      <c r="D44" s="2"/>
      <c r="E44" s="24">
        <f>E31/$I$31</f>
        <v>0.2338410755424131</v>
      </c>
      <c r="F44" s="24">
        <f t="shared" ref="F44:I44" si="39">F31/$I$31</f>
        <v>0.57943128288003298</v>
      </c>
      <c r="G44" s="24">
        <f t="shared" si="39"/>
        <v>0.13796375889695012</v>
      </c>
      <c r="H44" s="24">
        <f t="shared" si="39"/>
        <v>4.876388268060379E-2</v>
      </c>
      <c r="I44" s="24">
        <f t="shared" si="39"/>
        <v>1</v>
      </c>
      <c r="J44" s="10"/>
      <c r="L44" s="24">
        <f>L31/$P$31</f>
        <v>0.23689968660888225</v>
      </c>
      <c r="M44" s="24">
        <f t="shared" ref="M44:P44" si="40">M31/$P$31</f>
        <v>0.57244699172760383</v>
      </c>
      <c r="N44" s="24">
        <f t="shared" si="40"/>
        <v>0.14250825827945454</v>
      </c>
      <c r="O44" s="24">
        <f t="shared" si="40"/>
        <v>4.8145063384059404E-2</v>
      </c>
      <c r="P44" s="24">
        <f t="shared" si="40"/>
        <v>1</v>
      </c>
      <c r="Q44" s="24"/>
      <c r="R44" s="25"/>
      <c r="S44" s="24">
        <f>S31/$W$31</f>
        <v>0.23459654364971053</v>
      </c>
      <c r="T44" s="24">
        <f t="shared" ref="T44:W44" si="41">T31/$W$31</f>
        <v>0.5760799298961371</v>
      </c>
      <c r="U44" s="24">
        <f t="shared" si="41"/>
        <v>0.13645831836922326</v>
      </c>
      <c r="V44" s="24">
        <f t="shared" si="41"/>
        <v>5.2865208084929109E-2</v>
      </c>
      <c r="W44" s="24">
        <f t="shared" si="41"/>
        <v>1</v>
      </c>
      <c r="X44" s="24"/>
      <c r="Y44" s="25"/>
      <c r="Z44" s="24">
        <f>Z31/$AD$31</f>
        <v>0.22299577561182829</v>
      </c>
      <c r="AA44" s="24">
        <f t="shared" ref="AA44:AD44" si="42">AA31/$AD$31</f>
        <v>0.60959415980301923</v>
      </c>
      <c r="AB44" s="24">
        <f t="shared" si="42"/>
        <v>0.12636191285331067</v>
      </c>
      <c r="AC44" s="24">
        <f t="shared" si="42"/>
        <v>4.1048151731841814E-2</v>
      </c>
      <c r="AD44" s="24">
        <f t="shared" si="42"/>
        <v>1</v>
      </c>
      <c r="AE44" s="24"/>
      <c r="AF44" s="25"/>
      <c r="AG44" s="24">
        <f>AG31/$AK$31</f>
        <v>0.22275270846211406</v>
      </c>
      <c r="AH44" s="24">
        <f t="shared" ref="AH44:AK44" si="43">AH31/$AK$31</f>
        <v>0.60977811757816314</v>
      </c>
      <c r="AI44" s="24">
        <f t="shared" si="43"/>
        <v>0.12647623385496307</v>
      </c>
      <c r="AJ44" s="24">
        <f t="shared" si="43"/>
        <v>4.0992940104759734E-2</v>
      </c>
      <c r="AK44" s="24">
        <f t="shared" si="43"/>
        <v>1</v>
      </c>
      <c r="AL44" s="2"/>
      <c r="AM44" s="2" t="s">
        <v>39</v>
      </c>
      <c r="AN44" s="2"/>
      <c r="AO44" s="2"/>
      <c r="AP44" s="2"/>
    </row>
    <row r="45" spans="1:42" x14ac:dyDescent="0.3">
      <c r="A45" s="2" t="s">
        <v>40</v>
      </c>
      <c r="B45" s="2"/>
      <c r="C45" s="2"/>
      <c r="D45" s="2"/>
      <c r="E45" s="24">
        <f>E40/$I$40</f>
        <v>0.24200821975990305</v>
      </c>
      <c r="F45" s="24">
        <f t="shared" ref="F45:I45" si="44">F40/$I$40</f>
        <v>0.5661703164232802</v>
      </c>
      <c r="G45" s="24">
        <f t="shared" si="44"/>
        <v>0.13315261520780503</v>
      </c>
      <c r="H45" s="24">
        <f t="shared" si="44"/>
        <v>5.8668848609011753E-2</v>
      </c>
      <c r="I45" s="24">
        <f t="shared" si="44"/>
        <v>1</v>
      </c>
      <c r="J45" s="2"/>
      <c r="L45" s="24">
        <f>L40/$P$40</f>
        <v>0.24353308202261797</v>
      </c>
      <c r="M45" s="24">
        <f t="shared" ref="M45:P45" si="45">M40/$P$40</f>
        <v>0.56239438450539447</v>
      </c>
      <c r="N45" s="24">
        <f t="shared" si="45"/>
        <v>0.13245807877291044</v>
      </c>
      <c r="O45" s="24">
        <f t="shared" si="45"/>
        <v>6.161445469907708E-2</v>
      </c>
      <c r="P45" s="24">
        <f t="shared" si="45"/>
        <v>1</v>
      </c>
      <c r="Q45" s="24"/>
      <c r="R45" s="25"/>
      <c r="S45" s="24">
        <f>S40/$W$40</f>
        <v>0.24093906861372796</v>
      </c>
      <c r="T45" s="24">
        <f t="shared" ref="T45:W45" si="46">T40/$W$40</f>
        <v>0.57267299917317172</v>
      </c>
      <c r="U45" s="24">
        <f t="shared" si="46"/>
        <v>0.12305418655069369</v>
      </c>
      <c r="V45" s="24">
        <f t="shared" si="46"/>
        <v>6.3333745662406654E-2</v>
      </c>
      <c r="W45" s="24">
        <f t="shared" si="46"/>
        <v>1</v>
      </c>
      <c r="X45" s="24"/>
      <c r="Y45" s="25"/>
      <c r="Z45" s="24">
        <f>Z40/$AD$40</f>
        <v>0.23265884082616975</v>
      </c>
      <c r="AA45" s="24">
        <f t="shared" ref="AA45:AD45" si="47">AA40/$AD$40</f>
        <v>0.59346582318433017</v>
      </c>
      <c r="AB45" s="24">
        <f t="shared" si="47"/>
        <v>0.1190952407019233</v>
      </c>
      <c r="AC45" s="24">
        <f t="shared" si="47"/>
        <v>5.4780095435582897E-2</v>
      </c>
      <c r="AD45" s="24">
        <f t="shared" si="47"/>
        <v>1</v>
      </c>
      <c r="AE45" s="24"/>
      <c r="AF45" s="25"/>
      <c r="AG45" s="24">
        <f>AG40/$AK$40</f>
        <v>0.22597069623599453</v>
      </c>
      <c r="AH45" s="24">
        <f t="shared" ref="AH45:AK45" si="48">AH40/$AK$40</f>
        <v>0.60186934874086517</v>
      </c>
      <c r="AI45" s="24">
        <f t="shared" si="48"/>
        <v>0.11552970638294789</v>
      </c>
      <c r="AJ45" s="24">
        <f t="shared" si="48"/>
        <v>5.6630933251732803E-2</v>
      </c>
      <c r="AK45" s="24">
        <f t="shared" si="48"/>
        <v>1</v>
      </c>
      <c r="AL45" s="2"/>
      <c r="AM45" s="2" t="s">
        <v>40</v>
      </c>
      <c r="AN45" s="2"/>
      <c r="AO45" s="2"/>
      <c r="AP45" s="2"/>
    </row>
    <row r="46" spans="1:42" x14ac:dyDescent="0.3">
      <c r="A46" s="2"/>
      <c r="E46" s="2"/>
      <c r="L46" s="2"/>
      <c r="S46" s="2"/>
      <c r="Z46" s="2"/>
      <c r="AG46" s="2"/>
    </row>
    <row r="47" spans="1:42" x14ac:dyDescent="0.3">
      <c r="A47" s="2" t="s">
        <v>219</v>
      </c>
      <c r="E47" s="2"/>
      <c r="G47" s="97">
        <f>(G40+H40)/I40</f>
        <v>0.19182146381681678</v>
      </c>
      <c r="H47" s="97"/>
      <c r="L47" s="2"/>
      <c r="N47" s="97">
        <f>(N40+O40)/P40</f>
        <v>0.19407253347198752</v>
      </c>
      <c r="O47" s="97"/>
      <c r="S47" s="2"/>
      <c r="U47" s="97">
        <f>(U40+V40)/W40</f>
        <v>0.18638793221310035</v>
      </c>
      <c r="V47" s="97"/>
      <c r="Z47" s="2"/>
      <c r="AB47" s="97">
        <f>(AB40+AC40)/AD40</f>
        <v>0.17387533613750619</v>
      </c>
      <c r="AC47" s="97"/>
      <c r="AG47" s="2"/>
      <c r="AI47" s="97">
        <f>(AI40+AJ40)/AK40</f>
        <v>0.1721606396346807</v>
      </c>
      <c r="AJ47" s="97"/>
    </row>
    <row r="49" spans="1:39" x14ac:dyDescent="0.3">
      <c r="AG49" s="2" t="s">
        <v>156</v>
      </c>
    </row>
    <row r="50" spans="1:39" ht="15.6" x14ac:dyDescent="0.3">
      <c r="E50" s="3" t="s">
        <v>17</v>
      </c>
      <c r="L50" s="3" t="s">
        <v>10</v>
      </c>
      <c r="S50" s="3" t="s">
        <v>19</v>
      </c>
      <c r="Z50" s="3" t="s">
        <v>16</v>
      </c>
      <c r="AF50" s="2"/>
    </row>
    <row r="51" spans="1:39" x14ac:dyDescent="0.3">
      <c r="AF51" s="2"/>
      <c r="AG51" s="2" t="s">
        <v>24</v>
      </c>
      <c r="AH51" s="2" t="s">
        <v>25</v>
      </c>
      <c r="AI51" s="2" t="s">
        <v>26</v>
      </c>
      <c r="AJ51" s="2" t="s">
        <v>27</v>
      </c>
      <c r="AK51" s="10" t="s">
        <v>153</v>
      </c>
      <c r="AL51" s="2" t="s">
        <v>151</v>
      </c>
      <c r="AM51" s="2"/>
    </row>
    <row r="52" spans="1:39" x14ac:dyDescent="0.3">
      <c r="E52" s="2" t="s">
        <v>24</v>
      </c>
      <c r="F52" s="2" t="s">
        <v>25</v>
      </c>
      <c r="G52" s="2" t="s">
        <v>26</v>
      </c>
      <c r="H52" s="2" t="s">
        <v>27</v>
      </c>
      <c r="I52" s="10" t="s">
        <v>153</v>
      </c>
      <c r="J52" s="23" t="s">
        <v>151</v>
      </c>
      <c r="L52" s="10" t="s">
        <v>24</v>
      </c>
      <c r="M52" s="10" t="s">
        <v>25</v>
      </c>
      <c r="N52" s="10" t="s">
        <v>26</v>
      </c>
      <c r="O52" s="10" t="s">
        <v>27</v>
      </c>
      <c r="P52" s="10" t="s">
        <v>153</v>
      </c>
      <c r="Q52" s="23" t="s">
        <v>151</v>
      </c>
      <c r="S52" s="2" t="s">
        <v>24</v>
      </c>
      <c r="T52" s="2" t="s">
        <v>25</v>
      </c>
      <c r="U52" s="2" t="s">
        <v>26</v>
      </c>
      <c r="V52" s="2" t="s">
        <v>27</v>
      </c>
      <c r="W52" s="10" t="s">
        <v>153</v>
      </c>
      <c r="X52" s="23" t="s">
        <v>151</v>
      </c>
      <c r="Z52" s="2" t="s">
        <v>24</v>
      </c>
      <c r="AA52" s="2" t="s">
        <v>25</v>
      </c>
      <c r="AB52" s="2" t="s">
        <v>26</v>
      </c>
      <c r="AC52" s="2" t="s">
        <v>27</v>
      </c>
      <c r="AD52" s="10" t="s">
        <v>153</v>
      </c>
      <c r="AE52" s="23" t="s">
        <v>151</v>
      </c>
      <c r="AF52" s="2">
        <v>2017</v>
      </c>
      <c r="AG52" s="29">
        <v>205917</v>
      </c>
      <c r="AH52" s="29">
        <v>604002</v>
      </c>
      <c r="AI52" s="29">
        <v>104748</v>
      </c>
      <c r="AJ52" s="29">
        <v>35094</v>
      </c>
      <c r="AK52" s="29">
        <v>949761</v>
      </c>
      <c r="AL52" s="28">
        <v>57.24467799775497</v>
      </c>
    </row>
    <row r="53" spans="1:39" x14ac:dyDescent="0.3">
      <c r="B53" s="2"/>
      <c r="C53" s="2"/>
      <c r="D53" s="23">
        <v>2018</v>
      </c>
      <c r="E53" s="29">
        <v>26631</v>
      </c>
      <c r="F53" s="29">
        <v>64028</v>
      </c>
      <c r="G53" s="29">
        <v>15555</v>
      </c>
      <c r="H53" s="29">
        <v>5964</v>
      </c>
      <c r="I53" s="29">
        <v>112178</v>
      </c>
      <c r="J53" s="30">
        <f>((I53/F53)-1)*100</f>
        <v>75.201474354969704</v>
      </c>
      <c r="L53" s="29">
        <v>26231</v>
      </c>
      <c r="M53" s="29">
        <v>58925</v>
      </c>
      <c r="N53" s="29">
        <v>15572</v>
      </c>
      <c r="O53" s="29">
        <v>5196</v>
      </c>
      <c r="P53" s="29">
        <v>105924</v>
      </c>
      <c r="Q53" s="30">
        <f>((P53/M53)-1)*100</f>
        <v>79.760712770470946</v>
      </c>
      <c r="S53" s="9">
        <v>23310</v>
      </c>
      <c r="T53" s="9">
        <v>57526</v>
      </c>
      <c r="U53" s="9">
        <v>15429</v>
      </c>
      <c r="V53" s="9">
        <v>5190</v>
      </c>
      <c r="W53" s="9">
        <v>101455</v>
      </c>
      <c r="X53" s="28">
        <f>((W53/T53)-1)*100</f>
        <v>76.363731182421859</v>
      </c>
      <c r="Z53" s="9">
        <v>23110</v>
      </c>
      <c r="AA53" s="9">
        <v>57353</v>
      </c>
      <c r="AB53" s="9">
        <v>15139</v>
      </c>
      <c r="AC53" s="9">
        <v>5666</v>
      </c>
      <c r="AD53" s="9">
        <f t="shared" ref="AD53:AD62" si="49">SUM(Z53:AC53)</f>
        <v>101268</v>
      </c>
      <c r="AE53" s="28">
        <f>((AD53/AA53)-1)*100</f>
        <v>76.569665056753777</v>
      </c>
      <c r="AF53" s="2">
        <v>2018</v>
      </c>
      <c r="AG53" s="29">
        <v>208414.15832764813</v>
      </c>
      <c r="AH53" s="29">
        <v>610149.22039784247</v>
      </c>
      <c r="AI53" s="29">
        <v>107940.61581716765</v>
      </c>
      <c r="AJ53" s="29">
        <v>35320.803893915065</v>
      </c>
      <c r="AK53" s="29">
        <v>961824.79843657324</v>
      </c>
      <c r="AL53" s="28">
        <v>57.637634578869701</v>
      </c>
    </row>
    <row r="54" spans="1:39" x14ac:dyDescent="0.3">
      <c r="B54" s="29"/>
      <c r="C54" s="2"/>
      <c r="D54" s="2" t="s">
        <v>28</v>
      </c>
      <c r="E54" s="29">
        <v>27149</v>
      </c>
      <c r="F54" s="29">
        <v>64513</v>
      </c>
      <c r="G54" s="29">
        <v>15662</v>
      </c>
      <c r="H54" s="29">
        <v>6061</v>
      </c>
      <c r="I54" s="29">
        <v>113385</v>
      </c>
      <c r="J54" s="30">
        <f t="shared" ref="J54:J58" si="50">((I54/F54)-1)*100</f>
        <v>75.755274130795343</v>
      </c>
      <c r="L54" s="29">
        <v>26632</v>
      </c>
      <c r="M54" s="29">
        <v>59563</v>
      </c>
      <c r="N54" s="29">
        <v>15619</v>
      </c>
      <c r="O54" s="29">
        <v>5347</v>
      </c>
      <c r="P54" s="29">
        <v>107161</v>
      </c>
      <c r="Q54" s="30">
        <f t="shared" ref="Q54:Q62" si="51">((P54/M54)-1)*100</f>
        <v>79.912025922132869</v>
      </c>
      <c r="S54" s="9">
        <v>23658</v>
      </c>
      <c r="T54" s="9">
        <v>57832</v>
      </c>
      <c r="U54" s="9">
        <v>15586</v>
      </c>
      <c r="V54" s="9">
        <v>5321</v>
      </c>
      <c r="W54" s="9">
        <v>102397</v>
      </c>
      <c r="X54" s="28">
        <f t="shared" ref="X54:X62" si="52">((W54/T54)-1)*100</f>
        <v>77.05941347350948</v>
      </c>
      <c r="Z54" s="9">
        <v>23593</v>
      </c>
      <c r="AA54" s="9">
        <v>58090</v>
      </c>
      <c r="AB54" s="9">
        <v>15285</v>
      </c>
      <c r="AC54" s="9">
        <v>5766</v>
      </c>
      <c r="AD54" s="9">
        <f t="shared" si="49"/>
        <v>102734</v>
      </c>
      <c r="AE54" s="28">
        <f t="shared" ref="AE54:AE62" si="53">((AD54/AA54)-1)*100</f>
        <v>76.853158891375443</v>
      </c>
      <c r="AF54" s="2">
        <v>2019</v>
      </c>
      <c r="AG54" s="29">
        <v>211744.73302486358</v>
      </c>
      <c r="AH54" s="29">
        <v>616493.08111934632</v>
      </c>
      <c r="AI54" s="29">
        <v>110756.08642211561</v>
      </c>
      <c r="AJ54" s="29">
        <v>35626.672315920558</v>
      </c>
      <c r="AK54" s="29">
        <v>974620.57288224611</v>
      </c>
      <c r="AL54" s="28">
        <v>58.091080456679165</v>
      </c>
    </row>
    <row r="55" spans="1:39" x14ac:dyDescent="0.3">
      <c r="B55" s="29"/>
      <c r="C55" s="2"/>
      <c r="D55" s="2" t="s">
        <v>29</v>
      </c>
      <c r="E55" s="29">
        <v>27623</v>
      </c>
      <c r="F55" s="29">
        <v>65127</v>
      </c>
      <c r="G55" s="29">
        <v>15769</v>
      </c>
      <c r="H55" s="29">
        <v>6086</v>
      </c>
      <c r="I55" s="29">
        <v>114605</v>
      </c>
      <c r="J55" s="30">
        <f t="shared" si="50"/>
        <v>75.971563253335788</v>
      </c>
      <c r="K55" s="29"/>
      <c r="L55" s="29">
        <v>27039</v>
      </c>
      <c r="M55" s="29">
        <v>60058</v>
      </c>
      <c r="N55" s="29">
        <v>15807</v>
      </c>
      <c r="O55" s="29">
        <v>5472</v>
      </c>
      <c r="P55" s="29">
        <v>108376</v>
      </c>
      <c r="Q55" s="30">
        <f t="shared" si="51"/>
        <v>80.45222951147224</v>
      </c>
      <c r="R55" s="29"/>
      <c r="S55" s="9">
        <v>23976</v>
      </c>
      <c r="T55" s="9">
        <v>58251</v>
      </c>
      <c r="U55" s="9">
        <v>15722</v>
      </c>
      <c r="V55" s="9">
        <v>5441</v>
      </c>
      <c r="W55" s="9">
        <v>103391</v>
      </c>
      <c r="X55" s="28">
        <f t="shared" si="52"/>
        <v>77.492231893014704</v>
      </c>
      <c r="Z55" s="9">
        <v>24098</v>
      </c>
      <c r="AA55" s="9">
        <v>58672</v>
      </c>
      <c r="AB55" s="9">
        <v>15457</v>
      </c>
      <c r="AC55" s="9">
        <v>5922</v>
      </c>
      <c r="AD55" s="9">
        <f t="shared" si="49"/>
        <v>104149</v>
      </c>
      <c r="AE55" s="28">
        <f t="shared" si="53"/>
        <v>77.510567221161722</v>
      </c>
      <c r="AF55" s="2">
        <v>2020</v>
      </c>
      <c r="AG55" s="29">
        <v>214986.96879968286</v>
      </c>
      <c r="AH55" s="29">
        <v>622261.87995368545</v>
      </c>
      <c r="AI55" s="29">
        <v>113747.55575649196</v>
      </c>
      <c r="AJ55" s="29">
        <v>36096.67728800598</v>
      </c>
      <c r="AK55" s="29">
        <v>987093.08179786615</v>
      </c>
      <c r="AL55" s="28">
        <v>58.629849199718741</v>
      </c>
    </row>
    <row r="56" spans="1:39" x14ac:dyDescent="0.3">
      <c r="B56" s="2"/>
      <c r="C56" s="2"/>
      <c r="D56" s="2" t="s">
        <v>30</v>
      </c>
      <c r="E56" s="29">
        <v>28100</v>
      </c>
      <c r="F56" s="29">
        <v>65630</v>
      </c>
      <c r="G56" s="29">
        <v>15918</v>
      </c>
      <c r="H56" s="29">
        <v>6185</v>
      </c>
      <c r="I56" s="29">
        <v>115833</v>
      </c>
      <c r="J56" s="30">
        <f t="shared" si="50"/>
        <v>76.493981410940123</v>
      </c>
      <c r="K56" s="29"/>
      <c r="L56" s="29">
        <v>27413</v>
      </c>
      <c r="M56" s="29">
        <v>60489</v>
      </c>
      <c r="N56" s="29">
        <v>15958</v>
      </c>
      <c r="O56" s="29">
        <v>5580</v>
      </c>
      <c r="P56" s="29">
        <v>109440</v>
      </c>
      <c r="Q56" s="30">
        <f t="shared" si="51"/>
        <v>80.92545752120219</v>
      </c>
      <c r="R56" s="29"/>
      <c r="S56" s="9">
        <v>24315</v>
      </c>
      <c r="T56" s="9">
        <v>58727</v>
      </c>
      <c r="U56" s="9">
        <v>15747</v>
      </c>
      <c r="V56" s="9">
        <v>5664</v>
      </c>
      <c r="W56" s="9">
        <v>104453</v>
      </c>
      <c r="X56" s="28">
        <f t="shared" si="52"/>
        <v>77.861971495223671</v>
      </c>
      <c r="Z56" s="9">
        <v>24628</v>
      </c>
      <c r="AA56" s="9">
        <v>59367</v>
      </c>
      <c r="AB56" s="9">
        <v>15545</v>
      </c>
      <c r="AC56" s="9">
        <v>6065</v>
      </c>
      <c r="AD56" s="9">
        <f t="shared" si="49"/>
        <v>105605</v>
      </c>
      <c r="AE56" s="28">
        <f t="shared" si="53"/>
        <v>77.885020297471669</v>
      </c>
      <c r="AF56" s="2">
        <v>2021</v>
      </c>
      <c r="AG56" s="29">
        <v>218291.20741464011</v>
      </c>
      <c r="AH56" s="29">
        <v>627637.35182156193</v>
      </c>
      <c r="AI56" s="29">
        <v>116572.64947823006</v>
      </c>
      <c r="AJ56" s="29">
        <v>36912.719451560559</v>
      </c>
      <c r="AK56" s="29">
        <v>999413.92816599261</v>
      </c>
      <c r="AL56" s="28">
        <v>59.234297523154297</v>
      </c>
    </row>
    <row r="57" spans="1:39" x14ac:dyDescent="0.3">
      <c r="B57" s="2"/>
      <c r="C57" s="2"/>
      <c r="D57" s="2" t="s">
        <v>31</v>
      </c>
      <c r="E57" s="29">
        <v>28530</v>
      </c>
      <c r="F57" s="29">
        <v>66229</v>
      </c>
      <c r="G57" s="29">
        <v>15961</v>
      </c>
      <c r="H57" s="29">
        <v>6340</v>
      </c>
      <c r="I57" s="29">
        <v>117060</v>
      </c>
      <c r="J57" s="30">
        <f t="shared" si="50"/>
        <v>76.750366153799689</v>
      </c>
      <c r="L57" s="29">
        <v>27737</v>
      </c>
      <c r="M57" s="29">
        <v>60719</v>
      </c>
      <c r="N57" s="29">
        <v>15965</v>
      </c>
      <c r="O57" s="29">
        <v>5802</v>
      </c>
      <c r="P57" s="29">
        <v>110223</v>
      </c>
      <c r="Q57" s="30">
        <f t="shared" si="51"/>
        <v>81.529669460959497</v>
      </c>
      <c r="S57" s="9">
        <v>24642</v>
      </c>
      <c r="T57" s="9">
        <v>59254</v>
      </c>
      <c r="U57" s="9">
        <v>15792</v>
      </c>
      <c r="V57" s="9">
        <v>5896</v>
      </c>
      <c r="W57" s="9">
        <v>105583</v>
      </c>
      <c r="X57" s="28">
        <f t="shared" si="52"/>
        <v>78.18712660748642</v>
      </c>
      <c r="Z57" s="9">
        <v>25093</v>
      </c>
      <c r="AA57" s="9">
        <v>59990</v>
      </c>
      <c r="AB57" s="9">
        <v>15571</v>
      </c>
      <c r="AC57" s="9">
        <v>6328</v>
      </c>
      <c r="AD57" s="9">
        <f t="shared" si="49"/>
        <v>106982</v>
      </c>
      <c r="AE57" s="28">
        <f t="shared" si="53"/>
        <v>78.333055509251537</v>
      </c>
      <c r="AF57" s="2">
        <v>2022</v>
      </c>
      <c r="AG57" s="29">
        <v>221236.63255281877</v>
      </c>
      <c r="AH57" s="29">
        <v>632892.85888971784</v>
      </c>
      <c r="AI57" s="29">
        <v>118720.33285397984</v>
      </c>
      <c r="AJ57" s="29">
        <v>38476.671449077323</v>
      </c>
      <c r="AK57" s="29">
        <v>1011326.4957455937</v>
      </c>
      <c r="AL57" s="28">
        <v>59.794265575971409</v>
      </c>
    </row>
    <row r="58" spans="1:39" x14ac:dyDescent="0.3">
      <c r="B58" s="2"/>
      <c r="C58" s="2"/>
      <c r="D58" s="2" t="s">
        <v>32</v>
      </c>
      <c r="E58" s="29">
        <v>28923</v>
      </c>
      <c r="F58" s="29">
        <v>66869</v>
      </c>
      <c r="G58" s="29">
        <v>15909</v>
      </c>
      <c r="H58" s="29">
        <v>6581</v>
      </c>
      <c r="I58" s="29">
        <v>118282</v>
      </c>
      <c r="J58" s="30">
        <f t="shared" si="50"/>
        <v>76.886150533131953</v>
      </c>
      <c r="L58" s="29">
        <v>28029</v>
      </c>
      <c r="M58" s="29">
        <v>60942</v>
      </c>
      <c r="N58" s="29">
        <v>15928</v>
      </c>
      <c r="O58" s="29">
        <v>6087</v>
      </c>
      <c r="P58" s="29">
        <v>110986</v>
      </c>
      <c r="Q58" s="30">
        <f t="shared" si="51"/>
        <v>82.117423123625727</v>
      </c>
      <c r="S58" s="9">
        <v>24954</v>
      </c>
      <c r="T58" s="9">
        <v>59911</v>
      </c>
      <c r="U58" s="9">
        <v>15818</v>
      </c>
      <c r="V58" s="9">
        <v>6145</v>
      </c>
      <c r="W58" s="9">
        <v>106827</v>
      </c>
      <c r="X58" s="28">
        <f t="shared" si="52"/>
        <v>78.309492413747051</v>
      </c>
      <c r="Z58" s="9">
        <v>25491</v>
      </c>
      <c r="AA58" s="9">
        <v>60524</v>
      </c>
      <c r="AB58" s="9">
        <v>15628</v>
      </c>
      <c r="AC58" s="9">
        <v>6625</v>
      </c>
      <c r="AD58" s="9">
        <f t="shared" si="49"/>
        <v>108268</v>
      </c>
      <c r="AE58" s="28">
        <f t="shared" si="53"/>
        <v>78.884409490450082</v>
      </c>
      <c r="AF58" s="2">
        <v>2023</v>
      </c>
      <c r="AG58" s="29">
        <v>223671.46381834094</v>
      </c>
      <c r="AH58" s="29">
        <v>637914.19799577806</v>
      </c>
      <c r="AI58" s="29">
        <v>120126.55285172183</v>
      </c>
      <c r="AJ58" s="29">
        <v>40549.920884804538</v>
      </c>
      <c r="AK58" s="29">
        <v>1022262.1355506454</v>
      </c>
      <c r="AL58" s="28">
        <v>60.250726314357884</v>
      </c>
    </row>
    <row r="59" spans="1:39" x14ac:dyDescent="0.3">
      <c r="B59" s="2"/>
      <c r="C59" s="2"/>
      <c r="D59" s="2" t="s">
        <v>33</v>
      </c>
      <c r="E59" s="2"/>
      <c r="L59" s="29">
        <v>28299</v>
      </c>
      <c r="M59" s="29">
        <v>61221</v>
      </c>
      <c r="N59" s="29">
        <v>15776</v>
      </c>
      <c r="O59" s="29">
        <v>6456</v>
      </c>
      <c r="P59" s="29">
        <v>111751</v>
      </c>
      <c r="Q59" s="30">
        <f t="shared" si="51"/>
        <v>82.537037944496163</v>
      </c>
      <c r="S59" s="9">
        <v>25265</v>
      </c>
      <c r="T59" s="9">
        <v>60633</v>
      </c>
      <c r="U59" s="9">
        <v>15752</v>
      </c>
      <c r="V59" s="9">
        <v>6513</v>
      </c>
      <c r="W59" s="9">
        <v>108163</v>
      </c>
      <c r="X59" s="28">
        <f t="shared" si="52"/>
        <v>78.38965579799779</v>
      </c>
      <c r="Z59" s="9">
        <v>25829</v>
      </c>
      <c r="AA59" s="9">
        <v>61097</v>
      </c>
      <c r="AB59" s="9">
        <v>15596</v>
      </c>
      <c r="AC59" s="9">
        <v>6932</v>
      </c>
      <c r="AD59" s="9">
        <f t="shared" si="49"/>
        <v>109454</v>
      </c>
      <c r="AE59" s="28">
        <f t="shared" si="53"/>
        <v>79.147912336121237</v>
      </c>
      <c r="AF59" s="2">
        <v>2024</v>
      </c>
      <c r="AG59" s="29">
        <v>225549.97434852723</v>
      </c>
      <c r="AH59" s="29">
        <v>642128.25033897709</v>
      </c>
      <c r="AI59" s="29">
        <v>121065.56434102594</v>
      </c>
      <c r="AJ59" s="29">
        <v>43086.954611883739</v>
      </c>
      <c r="AK59" s="29">
        <v>1031830.743640414</v>
      </c>
      <c r="AL59" s="28">
        <v>60.689199251974117</v>
      </c>
    </row>
    <row r="60" spans="1:39" x14ac:dyDescent="0.3">
      <c r="B60" s="2"/>
      <c r="C60" s="2"/>
      <c r="D60" s="2" t="s">
        <v>34</v>
      </c>
      <c r="E60" s="2" t="s">
        <v>57</v>
      </c>
      <c r="L60" s="29">
        <v>28545</v>
      </c>
      <c r="M60" s="29">
        <v>61499</v>
      </c>
      <c r="N60" s="29">
        <v>15711</v>
      </c>
      <c r="O60" s="29">
        <v>6758</v>
      </c>
      <c r="P60" s="29">
        <v>112514</v>
      </c>
      <c r="Q60" s="30">
        <f t="shared" si="51"/>
        <v>82.952568334444464</v>
      </c>
      <c r="S60" s="9">
        <v>25658</v>
      </c>
      <c r="T60" s="9">
        <v>61353</v>
      </c>
      <c r="U60" s="9">
        <v>15710</v>
      </c>
      <c r="V60" s="9">
        <v>6875</v>
      </c>
      <c r="W60" s="9">
        <v>109596</v>
      </c>
      <c r="X60" s="28">
        <f t="shared" si="52"/>
        <v>78.631851743191049</v>
      </c>
      <c r="Z60" s="9">
        <v>26102</v>
      </c>
      <c r="AA60" s="9">
        <v>61628</v>
      </c>
      <c r="AB60" s="9">
        <v>15599</v>
      </c>
      <c r="AC60" s="9">
        <v>7212</v>
      </c>
      <c r="AD60" s="9">
        <f t="shared" si="49"/>
        <v>110541</v>
      </c>
      <c r="AE60" s="28">
        <f t="shared" si="53"/>
        <v>79.368144349970791</v>
      </c>
      <c r="AF60" s="2">
        <v>2025</v>
      </c>
      <c r="AG60" s="29">
        <v>227051.23131383618</v>
      </c>
      <c r="AH60" s="29">
        <v>645558.51546788053</v>
      </c>
      <c r="AI60" s="29">
        <v>122087.92226012966</v>
      </c>
      <c r="AJ60" s="29">
        <v>45654.674978430972</v>
      </c>
      <c r="AK60" s="29">
        <v>1040352.3440202774</v>
      </c>
      <c r="AL60" s="28">
        <v>61.155390114599093</v>
      </c>
    </row>
    <row r="61" spans="1:39" x14ac:dyDescent="0.3">
      <c r="B61" s="2"/>
      <c r="C61" s="2"/>
      <c r="D61" s="2" t="s">
        <v>35</v>
      </c>
      <c r="E61" s="2" t="s">
        <v>58</v>
      </c>
      <c r="L61" s="29">
        <v>28734</v>
      </c>
      <c r="M61" s="29">
        <v>61817</v>
      </c>
      <c r="N61" s="29">
        <v>15672</v>
      </c>
      <c r="O61" s="29">
        <v>7059</v>
      </c>
      <c r="P61" s="29">
        <v>113282</v>
      </c>
      <c r="Q61" s="30">
        <f t="shared" si="51"/>
        <v>83.253797499069833</v>
      </c>
      <c r="S61" s="9">
        <v>26062</v>
      </c>
      <c r="T61" s="9">
        <v>62328</v>
      </c>
      <c r="U61" s="9">
        <v>15686</v>
      </c>
      <c r="V61" s="9">
        <v>7238</v>
      </c>
      <c r="W61" s="9">
        <v>111314</v>
      </c>
      <c r="X61" s="28">
        <f t="shared" si="52"/>
        <v>78.593890386343219</v>
      </c>
      <c r="Z61" s="9">
        <v>26382</v>
      </c>
      <c r="AA61" s="9">
        <v>62137</v>
      </c>
      <c r="AB61" s="9">
        <v>15606</v>
      </c>
      <c r="AC61" s="9">
        <v>7506</v>
      </c>
      <c r="AD61" s="9">
        <f t="shared" si="49"/>
        <v>111631</v>
      </c>
      <c r="AE61" s="28">
        <f t="shared" si="53"/>
        <v>79.653024767851676</v>
      </c>
      <c r="AF61" s="2">
        <v>2026</v>
      </c>
      <c r="AG61" s="29">
        <v>227831.91400524415</v>
      </c>
      <c r="AH61" s="29">
        <v>648559.05097205157</v>
      </c>
      <c r="AI61" s="29">
        <v>123300.12025374244</v>
      </c>
      <c r="AJ61" s="29">
        <v>48214.964869468611</v>
      </c>
      <c r="AK61" s="29">
        <v>1047906.0501005067</v>
      </c>
      <c r="AL61" s="28">
        <v>61.574500969482941</v>
      </c>
    </row>
    <row r="62" spans="1:39" x14ac:dyDescent="0.3">
      <c r="B62" s="2"/>
      <c r="C62" s="2"/>
      <c r="D62" s="2" t="s">
        <v>36</v>
      </c>
      <c r="E62" s="2"/>
      <c r="L62" s="29">
        <v>28933</v>
      </c>
      <c r="M62" s="29">
        <v>62091</v>
      </c>
      <c r="N62" s="29">
        <v>15671</v>
      </c>
      <c r="O62" s="29">
        <v>7347</v>
      </c>
      <c r="P62" s="29">
        <v>114042</v>
      </c>
      <c r="Q62" s="30">
        <f t="shared" si="51"/>
        <v>83.669130791902219</v>
      </c>
      <c r="S62" s="9">
        <v>26513</v>
      </c>
      <c r="T62" s="9">
        <v>63403</v>
      </c>
      <c r="U62" s="9">
        <v>15767</v>
      </c>
      <c r="V62" s="9">
        <v>7507</v>
      </c>
      <c r="W62" s="9">
        <v>113190</v>
      </c>
      <c r="X62" s="28">
        <f t="shared" si="52"/>
        <v>78.524675488541561</v>
      </c>
      <c r="Z62" s="9">
        <v>26600</v>
      </c>
      <c r="AA62" s="9">
        <v>62732</v>
      </c>
      <c r="AB62" s="9">
        <v>15594</v>
      </c>
      <c r="AC62" s="9">
        <v>7789</v>
      </c>
      <c r="AD62" s="9">
        <f t="shared" si="49"/>
        <v>112715</v>
      </c>
      <c r="AE62" s="28">
        <f t="shared" si="53"/>
        <v>79.677038831856152</v>
      </c>
      <c r="AF62" s="2">
        <v>2027</v>
      </c>
      <c r="AG62" s="29">
        <v>228192.77697113005</v>
      </c>
      <c r="AH62" s="29">
        <v>650898.36973693699</v>
      </c>
      <c r="AI62" s="29">
        <v>124790.81276065246</v>
      </c>
      <c r="AJ62" s="29">
        <v>50731.565436061865</v>
      </c>
      <c r="AK62" s="29">
        <v>1054613.5249047815</v>
      </c>
      <c r="AL62" s="28">
        <v>62.024299635441935</v>
      </c>
    </row>
    <row r="63" spans="1:39" x14ac:dyDescent="0.3">
      <c r="A63" s="2" t="s">
        <v>37</v>
      </c>
      <c r="C63" s="2"/>
      <c r="D63" s="2"/>
      <c r="E63" s="2"/>
      <c r="L63" s="27">
        <f>+L62-L53</f>
        <v>2702</v>
      </c>
      <c r="M63" s="27">
        <f t="shared" ref="M63:P63" si="54">+M62-M53</f>
        <v>3166</v>
      </c>
      <c r="N63" s="27">
        <f t="shared" si="54"/>
        <v>99</v>
      </c>
      <c r="O63" s="27">
        <f t="shared" si="54"/>
        <v>2151</v>
      </c>
      <c r="P63" s="27">
        <f t="shared" si="54"/>
        <v>8118</v>
      </c>
      <c r="Q63" s="27"/>
      <c r="S63" s="27">
        <f>+S62-S53</f>
        <v>3203</v>
      </c>
      <c r="T63" s="27">
        <f t="shared" ref="T63:W63" si="55">+T62-T53</f>
        <v>5877</v>
      </c>
      <c r="U63" s="27">
        <f t="shared" si="55"/>
        <v>338</v>
      </c>
      <c r="V63" s="27">
        <f t="shared" si="55"/>
        <v>2317</v>
      </c>
      <c r="W63" s="27">
        <f t="shared" si="55"/>
        <v>11735</v>
      </c>
      <c r="X63" s="27"/>
      <c r="Z63" s="27">
        <f>+Z62-Z53</f>
        <v>3490</v>
      </c>
      <c r="AA63" s="27">
        <f t="shared" ref="AA63:AD63" si="56">+AA62-AA53</f>
        <v>5379</v>
      </c>
      <c r="AB63" s="27">
        <f t="shared" si="56"/>
        <v>455</v>
      </c>
      <c r="AC63" s="27">
        <f t="shared" si="56"/>
        <v>2123</v>
      </c>
      <c r="AD63" s="27">
        <f t="shared" si="56"/>
        <v>11447</v>
      </c>
      <c r="AE63" s="27"/>
      <c r="AF63" s="27"/>
      <c r="AG63" s="27">
        <v>22275.77697113005</v>
      </c>
      <c r="AH63" s="27">
        <v>46896.369736936991</v>
      </c>
      <c r="AI63" s="27">
        <v>20042.812760652465</v>
      </c>
      <c r="AJ63" s="27">
        <v>15637.565436061865</v>
      </c>
      <c r="AK63" s="27">
        <v>104852.52490478149</v>
      </c>
    </row>
    <row r="64" spans="1:39" x14ac:dyDescent="0.3">
      <c r="A64" s="2" t="s">
        <v>38</v>
      </c>
      <c r="C64" s="2"/>
      <c r="D64" s="2"/>
      <c r="E64" s="2"/>
      <c r="L64" s="24">
        <f>(L62-L53)/L53</f>
        <v>0.10300789142617514</v>
      </c>
      <c r="M64" s="24">
        <f t="shared" ref="M64:P64" si="57">(M62-M53)/M53</f>
        <v>5.3729316928298687E-2</v>
      </c>
      <c r="N64" s="24">
        <f t="shared" si="57"/>
        <v>6.357564860005137E-3</v>
      </c>
      <c r="O64" s="24">
        <f t="shared" si="57"/>
        <v>0.41397228637413397</v>
      </c>
      <c r="P64" s="24">
        <f t="shared" si="57"/>
        <v>7.663985499037046E-2</v>
      </c>
      <c r="Q64" s="24"/>
      <c r="R64" s="25"/>
      <c r="S64" s="24">
        <f>(S62-S53)/S53</f>
        <v>0.13740883740883741</v>
      </c>
      <c r="T64" s="24">
        <f t="shared" ref="T64:W64" si="58">(T62-T53)/T53</f>
        <v>0.10216250043458611</v>
      </c>
      <c r="U64" s="24">
        <f t="shared" si="58"/>
        <v>2.1906798885216152E-2</v>
      </c>
      <c r="V64" s="24">
        <f t="shared" si="58"/>
        <v>0.44643545279383429</v>
      </c>
      <c r="W64" s="24">
        <f t="shared" si="58"/>
        <v>0.11566704450248878</v>
      </c>
      <c r="X64" s="2"/>
      <c r="Z64" s="24">
        <f>(Z62-Z53)/Z53</f>
        <v>0.15101687581133708</v>
      </c>
      <c r="AA64" s="24">
        <f t="shared" ref="AA64:AD64" si="59">(AA62-AA53)/AA53</f>
        <v>9.3787596115286032E-2</v>
      </c>
      <c r="AB64" s="24">
        <f t="shared" si="59"/>
        <v>3.0054825285685975E-2</v>
      </c>
      <c r="AC64" s="24">
        <f t="shared" si="59"/>
        <v>0.3746911401341334</v>
      </c>
      <c r="AD64" s="24">
        <f t="shared" si="59"/>
        <v>0.11303669471106371</v>
      </c>
      <c r="AE64" s="2"/>
      <c r="AG64" s="24">
        <v>0.10817842611892195</v>
      </c>
      <c r="AH64" s="24">
        <v>7.7642739158044163E-2</v>
      </c>
      <c r="AI64" s="24">
        <v>0.19134315462493284</v>
      </c>
      <c r="AJ64" s="24">
        <v>0.44559085416486766</v>
      </c>
      <c r="AK64" s="24">
        <v>0.11039885287433521</v>
      </c>
    </row>
    <row r="65" spans="1:37" x14ac:dyDescent="0.3">
      <c r="A65" s="2"/>
      <c r="C65" s="2"/>
      <c r="D65" s="2"/>
      <c r="E65" s="2"/>
      <c r="L65" s="24"/>
      <c r="M65" s="24"/>
      <c r="N65" s="24"/>
      <c r="O65" s="24"/>
      <c r="P65" s="24"/>
      <c r="Q65" s="24"/>
      <c r="R65" s="25"/>
      <c r="S65" s="24"/>
      <c r="T65" s="24"/>
      <c r="U65" s="24"/>
      <c r="V65" s="24"/>
      <c r="W65" s="24"/>
      <c r="X65" s="2"/>
      <c r="Z65" s="24"/>
      <c r="AA65" s="24"/>
      <c r="AB65" s="24"/>
      <c r="AC65" s="24"/>
      <c r="AD65" s="24"/>
      <c r="AE65" s="2"/>
      <c r="AG65" s="24"/>
      <c r="AH65" s="24"/>
      <c r="AI65" s="24"/>
      <c r="AJ65" s="24"/>
      <c r="AK65" s="24"/>
    </row>
    <row r="66" spans="1:37" x14ac:dyDescent="0.3">
      <c r="A66" s="2" t="s">
        <v>39</v>
      </c>
      <c r="C66" s="2"/>
      <c r="D66" s="2"/>
      <c r="E66" s="2"/>
      <c r="L66" s="24">
        <f>L53/$P$53</f>
        <v>0.2476398172274461</v>
      </c>
      <c r="M66" s="24">
        <f t="shared" ref="M66:P66" si="60">M53/$P$53</f>
        <v>0.5562950794909558</v>
      </c>
      <c r="N66" s="24">
        <f t="shared" si="60"/>
        <v>0.14701106453683774</v>
      </c>
      <c r="O66" s="24">
        <f t="shared" si="60"/>
        <v>4.9054038744760393E-2</v>
      </c>
      <c r="P66" s="24">
        <f t="shared" si="60"/>
        <v>1</v>
      </c>
      <c r="Q66" s="24"/>
      <c r="R66" s="25"/>
      <c r="S66" s="24">
        <f>S53/$W$53</f>
        <v>0.22975703513873147</v>
      </c>
      <c r="T66" s="24">
        <f t="shared" ref="T66:W66" si="61">T53/$W$53</f>
        <v>0.56701000443546401</v>
      </c>
      <c r="U66" s="24">
        <f t="shared" si="61"/>
        <v>0.15207727563944606</v>
      </c>
      <c r="V66" s="24">
        <f t="shared" si="61"/>
        <v>5.1155684786358485E-2</v>
      </c>
      <c r="W66" s="24">
        <f t="shared" si="61"/>
        <v>1</v>
      </c>
      <c r="X66" s="2"/>
      <c r="Z66" s="24">
        <f>Z53/$AD$53</f>
        <v>0.22820634356361338</v>
      </c>
      <c r="AA66" s="24">
        <f t="shared" ref="AA66:AD66" si="62">AA53/$AD$53</f>
        <v>0.5663486985029822</v>
      </c>
      <c r="AB66" s="24">
        <f t="shared" si="62"/>
        <v>0.14949441087016629</v>
      </c>
      <c r="AC66" s="24">
        <f t="shared" si="62"/>
        <v>5.595054706323814E-2</v>
      </c>
      <c r="AD66" s="24">
        <f t="shared" si="62"/>
        <v>1</v>
      </c>
      <c r="AE66" s="2"/>
      <c r="AG66" s="24">
        <v>0.21680928149292295</v>
      </c>
      <c r="AH66" s="24">
        <v>0.63595157097417143</v>
      </c>
      <c r="AI66" s="24">
        <v>0.11028879897153074</v>
      </c>
      <c r="AJ66" s="24">
        <v>3.6950348561374913E-2</v>
      </c>
      <c r="AK66" s="24">
        <v>1</v>
      </c>
    </row>
    <row r="67" spans="1:37" x14ac:dyDescent="0.3">
      <c r="A67" s="2" t="s">
        <v>40</v>
      </c>
      <c r="C67" s="2"/>
      <c r="D67" s="2"/>
      <c r="E67" s="2"/>
      <c r="L67" s="24">
        <f>L62/$P$62</f>
        <v>0.2537047754336122</v>
      </c>
      <c r="M67" s="24">
        <f t="shared" ref="M67:P67" si="63">M62/$P$62</f>
        <v>0.54445730520334612</v>
      </c>
      <c r="N67" s="24">
        <f t="shared" si="63"/>
        <v>0.13741428596481997</v>
      </c>
      <c r="O67" s="24">
        <f t="shared" si="63"/>
        <v>6.4423633398221714E-2</v>
      </c>
      <c r="P67" s="24">
        <f t="shared" si="63"/>
        <v>1</v>
      </c>
      <c r="Q67" s="24"/>
      <c r="R67" s="25"/>
      <c r="S67" s="24">
        <f>S62/$W$62</f>
        <v>0.23423447300998321</v>
      </c>
      <c r="T67" s="24">
        <f t="shared" ref="T67:W67" si="64">T62/$W$62</f>
        <v>0.56014665606502345</v>
      </c>
      <c r="U67" s="24">
        <f t="shared" si="64"/>
        <v>0.1392967576641046</v>
      </c>
      <c r="V67" s="24">
        <f t="shared" si="64"/>
        <v>6.6322113260888771E-2</v>
      </c>
      <c r="W67" s="24">
        <f t="shared" si="64"/>
        <v>1</v>
      </c>
      <c r="X67" s="2"/>
      <c r="Z67" s="24">
        <f>Z62/$AD$62</f>
        <v>0.23599343476910792</v>
      </c>
      <c r="AA67" s="24">
        <f t="shared" ref="AA67:AD67" si="65">AA62/$AD$62</f>
        <v>0.55655414097502554</v>
      </c>
      <c r="AB67" s="24">
        <f t="shared" si="65"/>
        <v>0.13834893314998004</v>
      </c>
      <c r="AC67" s="24">
        <f t="shared" si="65"/>
        <v>6.9103491105886525E-2</v>
      </c>
      <c r="AD67" s="24">
        <f t="shared" si="65"/>
        <v>1</v>
      </c>
      <c r="AE67" s="2"/>
      <c r="AG67" s="24">
        <v>0.2163757353592948</v>
      </c>
      <c r="AH67" s="24">
        <v>0.61719137330019069</v>
      </c>
      <c r="AI67" s="24">
        <v>0.11832847750735942</v>
      </c>
      <c r="AJ67" s="24">
        <v>4.810441383315494E-2</v>
      </c>
      <c r="AK67" s="24">
        <v>1</v>
      </c>
    </row>
    <row r="68" spans="1:37" x14ac:dyDescent="0.3">
      <c r="A68" s="2"/>
      <c r="L68" s="2"/>
      <c r="S68" s="2"/>
      <c r="Z68" s="2"/>
      <c r="AG68" s="2"/>
      <c r="AH68" s="2"/>
      <c r="AI68" s="2"/>
      <c r="AJ68" s="2"/>
      <c r="AK68" s="2"/>
    </row>
    <row r="69" spans="1:37" x14ac:dyDescent="0.3">
      <c r="A69" s="2" t="s">
        <v>219</v>
      </c>
      <c r="L69" s="2"/>
      <c r="N69" s="97">
        <f>(N62+O62)/P62</f>
        <v>0.20183791936304168</v>
      </c>
      <c r="O69" s="97"/>
      <c r="S69" s="2"/>
      <c r="U69" s="97">
        <f>(U62+V62)/W62</f>
        <v>0.20561887092499337</v>
      </c>
      <c r="V69" s="97"/>
      <c r="Z69" s="2"/>
      <c r="AB69" s="97">
        <f>(AB62+AC62)/AD62</f>
        <v>0.20745242425586657</v>
      </c>
      <c r="AC69" s="97"/>
      <c r="AI69" s="97">
        <f>(AI62+AJ62)/AK62</f>
        <v>0.16643289134051437</v>
      </c>
      <c r="AJ69" s="97"/>
    </row>
    <row r="70" spans="1:37" x14ac:dyDescent="0.3">
      <c r="AJ70" s="36"/>
    </row>
    <row r="71" spans="1:37" ht="18" x14ac:dyDescent="0.35">
      <c r="E71" s="1" t="s">
        <v>62</v>
      </c>
    </row>
    <row r="73" spans="1:37" x14ac:dyDescent="0.3">
      <c r="E73" s="10" t="s">
        <v>24</v>
      </c>
      <c r="F73" s="10" t="s">
        <v>25</v>
      </c>
      <c r="G73" s="10" t="s">
        <v>26</v>
      </c>
      <c r="H73" s="10" t="s">
        <v>27</v>
      </c>
      <c r="I73" s="10" t="s">
        <v>153</v>
      </c>
    </row>
    <row r="74" spans="1:37" x14ac:dyDescent="0.3">
      <c r="D74" s="2">
        <v>2018</v>
      </c>
      <c r="E74" s="9">
        <v>2379242</v>
      </c>
      <c r="F74" s="9">
        <v>5815232</v>
      </c>
      <c r="G74" s="9">
        <v>1513578</v>
      </c>
      <c r="H74" s="9">
        <v>522133</v>
      </c>
      <c r="I74" s="9">
        <v>10230185</v>
      </c>
      <c r="J74" s="28">
        <f>((I74/F74)-1)*100</f>
        <v>75.92049637916422</v>
      </c>
    </row>
    <row r="75" spans="1:37" x14ac:dyDescent="0.3">
      <c r="D75" s="2">
        <v>2019</v>
      </c>
      <c r="E75" s="9">
        <v>2406503</v>
      </c>
      <c r="F75" s="9">
        <v>5857702</v>
      </c>
      <c r="G75" s="9">
        <v>1528416</v>
      </c>
      <c r="H75" s="9">
        <v>533760</v>
      </c>
      <c r="I75" s="9">
        <v>10326381</v>
      </c>
      <c r="J75" s="28">
        <f t="shared" ref="J75:J83" si="66">((I75/F75)-1)*100</f>
        <v>76.287236872070309</v>
      </c>
    </row>
    <row r="76" spans="1:37" x14ac:dyDescent="0.3">
      <c r="D76" s="2">
        <v>2020</v>
      </c>
      <c r="E76" s="9">
        <v>2432889</v>
      </c>
      <c r="F76" s="9">
        <v>5891511</v>
      </c>
      <c r="G76" s="9">
        <v>1545504</v>
      </c>
      <c r="H76" s="9">
        <v>544821</v>
      </c>
      <c r="I76" s="9">
        <v>10414725</v>
      </c>
      <c r="J76" s="28">
        <f t="shared" si="66"/>
        <v>76.775109135839699</v>
      </c>
    </row>
    <row r="77" spans="1:37" x14ac:dyDescent="0.3">
      <c r="D77" s="2">
        <v>2021</v>
      </c>
      <c r="E77" s="9">
        <v>2460635</v>
      </c>
      <c r="F77" s="9">
        <v>5917846</v>
      </c>
      <c r="G77" s="9">
        <v>1560899</v>
      </c>
      <c r="H77" s="9">
        <v>558848</v>
      </c>
      <c r="I77" s="9">
        <v>10498228</v>
      </c>
      <c r="J77" s="28">
        <f t="shared" si="66"/>
        <v>77.399479472767624</v>
      </c>
    </row>
    <row r="78" spans="1:37" x14ac:dyDescent="0.3">
      <c r="D78" s="2">
        <v>2022</v>
      </c>
      <c r="E78" s="9">
        <v>2483869</v>
      </c>
      <c r="F78" s="9">
        <v>5944640</v>
      </c>
      <c r="G78" s="9">
        <v>1567079</v>
      </c>
      <c r="H78" s="9">
        <v>581340</v>
      </c>
      <c r="I78" s="9">
        <v>10576928</v>
      </c>
      <c r="J78" s="28">
        <f t="shared" si="66"/>
        <v>77.923776713139901</v>
      </c>
    </row>
    <row r="79" spans="1:37" x14ac:dyDescent="0.3">
      <c r="D79" s="2">
        <v>2023</v>
      </c>
      <c r="E79" s="9">
        <v>2503698</v>
      </c>
      <c r="F79" s="9">
        <v>5972731</v>
      </c>
      <c r="G79" s="9">
        <v>1565423</v>
      </c>
      <c r="H79" s="9">
        <v>609725</v>
      </c>
      <c r="I79" s="9">
        <v>10651577</v>
      </c>
      <c r="J79" s="28">
        <f t="shared" si="66"/>
        <v>78.33679434081327</v>
      </c>
    </row>
    <row r="80" spans="1:37" x14ac:dyDescent="0.3">
      <c r="D80" s="2">
        <v>2024</v>
      </c>
      <c r="E80" s="9">
        <v>2521326</v>
      </c>
      <c r="F80" s="9">
        <v>6000886</v>
      </c>
      <c r="G80" s="9">
        <v>1558642</v>
      </c>
      <c r="H80" s="9">
        <v>642772</v>
      </c>
      <c r="I80" s="9">
        <v>10723626</v>
      </c>
      <c r="J80" s="28">
        <f t="shared" si="66"/>
        <v>78.700711861548456</v>
      </c>
    </row>
    <row r="81" spans="1:10" x14ac:dyDescent="0.3">
      <c r="D81" s="2">
        <v>2025</v>
      </c>
      <c r="E81" s="9">
        <v>2537837</v>
      </c>
      <c r="F81" s="9">
        <v>6029385</v>
      </c>
      <c r="G81" s="9">
        <v>1550115</v>
      </c>
      <c r="H81" s="9">
        <v>676197</v>
      </c>
      <c r="I81" s="9">
        <v>10793534</v>
      </c>
      <c r="J81" s="28">
        <f t="shared" si="66"/>
        <v>79.015504898094918</v>
      </c>
    </row>
    <row r="82" spans="1:10" x14ac:dyDescent="0.3">
      <c r="D82" s="2">
        <v>2026</v>
      </c>
      <c r="E82" s="9">
        <v>2549846</v>
      </c>
      <c r="F82" s="9">
        <v>6060928</v>
      </c>
      <c r="G82" s="9">
        <v>1542680</v>
      </c>
      <c r="H82" s="9">
        <v>708668</v>
      </c>
      <c r="I82" s="9">
        <v>10862122</v>
      </c>
      <c r="J82" s="28">
        <f t="shared" si="66"/>
        <v>79.215493073007963</v>
      </c>
    </row>
    <row r="83" spans="1:10" x14ac:dyDescent="0.3">
      <c r="D83" s="2">
        <v>2027</v>
      </c>
      <c r="E83" s="9">
        <v>2560031</v>
      </c>
      <c r="F83" s="9">
        <v>6088755</v>
      </c>
      <c r="G83" s="9">
        <v>1540656</v>
      </c>
      <c r="H83" s="9">
        <v>738439</v>
      </c>
      <c r="I83" s="9">
        <v>10927881</v>
      </c>
      <c r="J83" s="28">
        <f t="shared" si="66"/>
        <v>79.476444691895139</v>
      </c>
    </row>
    <row r="84" spans="1:10" x14ac:dyDescent="0.3">
      <c r="A84" s="2" t="s">
        <v>63</v>
      </c>
      <c r="C84" s="2"/>
      <c r="D84" s="2"/>
      <c r="E84" s="2">
        <f>+E83-E74</f>
        <v>180789</v>
      </c>
      <c r="F84" s="2">
        <f t="shared" ref="F84:I84" si="67">+F83-F74</f>
        <v>273523</v>
      </c>
      <c r="G84" s="2">
        <f t="shared" si="67"/>
        <v>27078</v>
      </c>
      <c r="H84" s="2">
        <f t="shared" si="67"/>
        <v>216306</v>
      </c>
      <c r="I84" s="2">
        <f t="shared" si="67"/>
        <v>697696</v>
      </c>
    </row>
    <row r="85" spans="1:10" x14ac:dyDescent="0.3">
      <c r="A85" s="2" t="s">
        <v>64</v>
      </c>
      <c r="C85" s="2"/>
      <c r="D85" s="2"/>
      <c r="E85" s="24">
        <f>(E83-E74)/E74</f>
        <v>7.5985965278017112E-2</v>
      </c>
      <c r="F85" s="24">
        <f t="shared" ref="F85:I85" si="68">(F83-F74)/F74</f>
        <v>4.7035612680629078E-2</v>
      </c>
      <c r="G85" s="24">
        <f t="shared" si="68"/>
        <v>1.7890059184264041E-2</v>
      </c>
      <c r="H85" s="24">
        <f t="shared" si="68"/>
        <v>0.41427375783564724</v>
      </c>
      <c r="I85" s="24">
        <f t="shared" si="68"/>
        <v>6.8199744188399331E-2</v>
      </c>
    </row>
    <row r="86" spans="1:10" x14ac:dyDescent="0.3">
      <c r="A86" s="2" t="s">
        <v>65</v>
      </c>
      <c r="C86" s="2"/>
      <c r="D86" s="2"/>
      <c r="E86" s="24"/>
      <c r="F86" s="24"/>
      <c r="G86" s="24"/>
      <c r="H86" s="24"/>
      <c r="I86" s="24"/>
    </row>
    <row r="87" spans="1:10" x14ac:dyDescent="0.3">
      <c r="A87" s="2"/>
      <c r="C87" s="2"/>
      <c r="D87" s="2"/>
      <c r="E87" s="24">
        <f>E74/$I$74</f>
        <v>0.23257076973681318</v>
      </c>
      <c r="F87" s="24">
        <f>F74/$I$74</f>
        <v>0.56843859617396952</v>
      </c>
      <c r="G87" s="24">
        <f>G74/$I$74</f>
        <v>0.14795216313292478</v>
      </c>
      <c r="H87" s="24">
        <f>H74/$I$74</f>
        <v>5.1038470956292582E-2</v>
      </c>
      <c r="I87" s="24">
        <f>I74/$I$74</f>
        <v>1</v>
      </c>
    </row>
    <row r="88" spans="1:10" x14ac:dyDescent="0.3">
      <c r="A88" s="2" t="s">
        <v>40</v>
      </c>
      <c r="C88" s="2"/>
      <c r="D88" s="2"/>
      <c r="E88" s="24">
        <f>E83/$I$83</f>
        <v>0.23426600271360934</v>
      </c>
      <c r="F88" s="24">
        <f>F83/$I$83</f>
        <v>0.55717618081675668</v>
      </c>
      <c r="G88" s="24">
        <f>G83/$I$83</f>
        <v>0.14098396569289143</v>
      </c>
      <c r="H88" s="24">
        <f>H83/$I$83</f>
        <v>6.7573850776742536E-2</v>
      </c>
      <c r="I88" s="24">
        <f>I83/$I$83</f>
        <v>1</v>
      </c>
    </row>
    <row r="89" spans="1:10" x14ac:dyDescent="0.3">
      <c r="A89" s="2" t="s">
        <v>44</v>
      </c>
      <c r="C89" s="2"/>
      <c r="D89" s="2"/>
      <c r="E89" s="2">
        <v>75.900000000000006</v>
      </c>
    </row>
    <row r="90" spans="1:10" x14ac:dyDescent="0.3">
      <c r="A90" s="2" t="s">
        <v>40</v>
      </c>
      <c r="C90" s="2"/>
      <c r="D90" s="2"/>
      <c r="E90" s="2">
        <v>79.400000000000006</v>
      </c>
      <c r="G90" s="98">
        <f>(G83+H83)/I83</f>
        <v>0.20855781646963395</v>
      </c>
      <c r="H90" s="98"/>
    </row>
    <row r="93" spans="1:10" x14ac:dyDescent="0.3">
      <c r="G93" s="2"/>
    </row>
    <row r="94" spans="1:10" x14ac:dyDescent="0.3">
      <c r="G94" s="2"/>
      <c r="H94" s="2"/>
    </row>
    <row r="95" spans="1:10" x14ac:dyDescent="0.3">
      <c r="G95" s="2"/>
      <c r="H95" s="2"/>
    </row>
    <row r="96" spans="1:10" x14ac:dyDescent="0.3">
      <c r="G96" s="2"/>
      <c r="H96" s="2"/>
    </row>
    <row r="97" spans="7:8" x14ac:dyDescent="0.3">
      <c r="G97" s="2"/>
      <c r="H97" s="2"/>
    </row>
    <row r="98" spans="7:8" x14ac:dyDescent="0.3">
      <c r="G98" s="2"/>
      <c r="H98" s="2"/>
    </row>
    <row r="99" spans="7:8" x14ac:dyDescent="0.3">
      <c r="G99" s="2"/>
      <c r="H99" s="2"/>
    </row>
    <row r="100" spans="7:8" x14ac:dyDescent="0.3">
      <c r="G100" s="2"/>
      <c r="H100" s="2"/>
    </row>
    <row r="101" spans="7:8" x14ac:dyDescent="0.3">
      <c r="G101" s="2"/>
      <c r="H101" s="2"/>
    </row>
    <row r="102" spans="7:8" x14ac:dyDescent="0.3">
      <c r="G102" s="2"/>
      <c r="H102" s="2"/>
    </row>
    <row r="105" spans="7:8" x14ac:dyDescent="0.3">
      <c r="G105" s="2"/>
      <c r="H105" s="2"/>
    </row>
    <row r="108" spans="7:8" x14ac:dyDescent="0.3">
      <c r="G108" s="2"/>
      <c r="H108" s="2"/>
    </row>
  </sheetData>
  <mergeCells count="16">
    <mergeCell ref="G47:H47"/>
    <mergeCell ref="G90:H90"/>
    <mergeCell ref="U25:V25"/>
    <mergeCell ref="U47:V47"/>
    <mergeCell ref="U69:V69"/>
    <mergeCell ref="N69:O69"/>
    <mergeCell ref="N47:O47"/>
    <mergeCell ref="N25:O25"/>
    <mergeCell ref="G25:H25"/>
    <mergeCell ref="AP25:AQ25"/>
    <mergeCell ref="AI25:AJ25"/>
    <mergeCell ref="AI47:AJ47"/>
    <mergeCell ref="AI69:AJ69"/>
    <mergeCell ref="AB69:AC69"/>
    <mergeCell ref="AB47:AC47"/>
    <mergeCell ref="AB25:A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0DD5-797E-4AD6-B3AF-11A2E258BD7F}">
  <sheetPr>
    <tabColor rgb="FF92D050"/>
  </sheetPr>
  <dimension ref="A1:R195"/>
  <sheetViews>
    <sheetView workbookViewId="0">
      <selection activeCell="A13" sqref="A13"/>
    </sheetView>
  </sheetViews>
  <sheetFormatPr defaultRowHeight="14.4" x14ac:dyDescent="0.3"/>
  <cols>
    <col min="1" max="1" width="34.6640625" style="9" bestFit="1" customWidth="1"/>
    <col min="2" max="2" width="8.88671875" style="9" customWidth="1"/>
    <col min="3" max="5" width="8.88671875" style="9"/>
    <col min="6" max="6" width="14.33203125" style="9" bestFit="1" customWidth="1"/>
    <col min="7" max="8" width="8.88671875" style="9"/>
    <col min="9" max="9" width="36.6640625" style="9" bestFit="1" customWidth="1"/>
    <col min="10" max="10" width="14.33203125" style="9" customWidth="1"/>
    <col min="11" max="11" width="15.88671875" style="9" customWidth="1"/>
    <col min="12" max="12" width="25.109375" style="9" customWidth="1"/>
    <col min="13" max="13" width="20.77734375" style="9" customWidth="1"/>
    <col min="14" max="14" width="8.88671875" style="9"/>
    <col min="15" max="15" width="14.88671875" style="9" bestFit="1" customWidth="1"/>
    <col min="16" max="17" width="8.88671875" style="9"/>
    <col min="18" max="18" width="12.88671875" style="9" customWidth="1"/>
    <col min="19" max="16384" width="8.88671875" style="9"/>
  </cols>
  <sheetData>
    <row r="1" spans="1:18" x14ac:dyDescent="0.3">
      <c r="A1" s="9" t="s">
        <v>199</v>
      </c>
    </row>
    <row r="2" spans="1:18" ht="15" thickBot="1" x14ac:dyDescent="0.35"/>
    <row r="3" spans="1:18" ht="28.8" x14ac:dyDescent="0.3">
      <c r="A3" s="65" t="s">
        <v>180</v>
      </c>
      <c r="B3" s="56" t="s">
        <v>24</v>
      </c>
      <c r="C3" s="56" t="s">
        <v>25</v>
      </c>
      <c r="D3" s="56" t="s">
        <v>26</v>
      </c>
      <c r="E3" s="56" t="s">
        <v>27</v>
      </c>
      <c r="F3" s="56" t="s">
        <v>153</v>
      </c>
      <c r="I3" s="63" t="s">
        <v>181</v>
      </c>
      <c r="J3" s="64" t="s">
        <v>182</v>
      </c>
      <c r="K3" s="64" t="s">
        <v>179</v>
      </c>
      <c r="L3" s="64" t="s">
        <v>183</v>
      </c>
      <c r="M3" s="64" t="s">
        <v>184</v>
      </c>
      <c r="O3" s="66"/>
      <c r="P3" s="45">
        <v>2017</v>
      </c>
      <c r="Q3" s="45" t="s">
        <v>169</v>
      </c>
      <c r="R3" s="45" t="s">
        <v>185</v>
      </c>
    </row>
    <row r="4" spans="1:18" x14ac:dyDescent="0.3">
      <c r="A4" s="57" t="s">
        <v>186</v>
      </c>
      <c r="B4" s="58">
        <v>26231</v>
      </c>
      <c r="C4" s="58">
        <v>58925</v>
      </c>
      <c r="D4" s="58">
        <v>15572</v>
      </c>
      <c r="E4" s="58">
        <v>5196</v>
      </c>
      <c r="F4" s="58">
        <v>105924</v>
      </c>
      <c r="I4" s="2" t="s">
        <v>187</v>
      </c>
      <c r="J4" s="58">
        <v>756</v>
      </c>
      <c r="K4" s="58">
        <v>1068</v>
      </c>
      <c r="L4" s="58">
        <v>312</v>
      </c>
      <c r="M4" s="60">
        <v>0.41269841269841268</v>
      </c>
      <c r="O4" s="2" t="s">
        <v>188</v>
      </c>
      <c r="P4" s="59">
        <v>79.8</v>
      </c>
      <c r="Q4" s="59">
        <v>83.7</v>
      </c>
      <c r="R4" s="59">
        <v>3.9000000000000057</v>
      </c>
    </row>
    <row r="5" spans="1:18" x14ac:dyDescent="0.3">
      <c r="A5" s="57" t="s">
        <v>189</v>
      </c>
      <c r="B5" s="58">
        <v>28933</v>
      </c>
      <c r="C5" s="58">
        <v>62091</v>
      </c>
      <c r="D5" s="58">
        <v>15671</v>
      </c>
      <c r="E5" s="58">
        <v>7347</v>
      </c>
      <c r="F5" s="58">
        <v>114042</v>
      </c>
      <c r="I5" s="2" t="s">
        <v>190</v>
      </c>
      <c r="J5" s="58">
        <v>398</v>
      </c>
      <c r="K5" s="58">
        <v>559</v>
      </c>
      <c r="L5" s="58">
        <v>161</v>
      </c>
      <c r="M5" s="60">
        <v>0.40452261306532661</v>
      </c>
    </row>
    <row r="6" spans="1:18" ht="15" thickBot="1" x14ac:dyDescent="0.35">
      <c r="A6" s="57"/>
      <c r="B6" s="58"/>
      <c r="C6" s="58"/>
      <c r="D6" s="58"/>
      <c r="E6" s="58"/>
      <c r="F6" s="58"/>
      <c r="I6" s="61" t="s">
        <v>191</v>
      </c>
      <c r="J6" s="67">
        <v>1154</v>
      </c>
      <c r="K6" s="67">
        <v>1627</v>
      </c>
      <c r="L6" s="67">
        <v>473</v>
      </c>
      <c r="M6" s="62">
        <v>0.40987868284228768</v>
      </c>
      <c r="O6" s="9" t="s">
        <v>176</v>
      </c>
    </row>
    <row r="7" spans="1:18" x14ac:dyDescent="0.3">
      <c r="A7" s="57" t="s">
        <v>192</v>
      </c>
      <c r="B7" s="58">
        <v>2702</v>
      </c>
      <c r="C7" s="58">
        <v>3166</v>
      </c>
      <c r="D7" s="58">
        <v>99</v>
      </c>
      <c r="E7" s="58">
        <v>2151</v>
      </c>
      <c r="F7" s="58">
        <v>8118</v>
      </c>
    </row>
    <row r="8" spans="1:18" x14ac:dyDescent="0.3">
      <c r="A8" s="57" t="s">
        <v>193</v>
      </c>
      <c r="B8" s="60">
        <v>0.10300789142617514</v>
      </c>
      <c r="C8" s="60">
        <v>5.3729316928298687E-2</v>
      </c>
      <c r="D8" s="60">
        <v>6.357564860005137E-3</v>
      </c>
      <c r="E8" s="60">
        <v>0.41397228637413397</v>
      </c>
      <c r="F8" s="60">
        <v>7.663985499037046E-2</v>
      </c>
      <c r="I8" s="9" t="s">
        <v>173</v>
      </c>
      <c r="J8" s="29"/>
      <c r="K8" s="29"/>
      <c r="L8" s="29"/>
    </row>
    <row r="9" spans="1:18" x14ac:dyDescent="0.3">
      <c r="A9" s="57"/>
      <c r="B9" s="60"/>
      <c r="C9" s="60"/>
      <c r="D9" s="60"/>
      <c r="E9" s="60"/>
      <c r="F9" s="60"/>
    </row>
    <row r="10" spans="1:18" x14ac:dyDescent="0.3">
      <c r="A10" s="57" t="s">
        <v>194</v>
      </c>
      <c r="B10" s="60">
        <v>0.2476398172274461</v>
      </c>
      <c r="C10" s="60">
        <v>0.5562950794909558</v>
      </c>
      <c r="D10" s="60">
        <v>0.14701106453683774</v>
      </c>
      <c r="E10" s="60">
        <v>4.9054038744760393E-2</v>
      </c>
      <c r="F10" s="60">
        <v>1</v>
      </c>
      <c r="I10" s="29"/>
      <c r="J10" s="29"/>
      <c r="K10" s="29"/>
      <c r="L10" s="25"/>
    </row>
    <row r="11" spans="1:18" x14ac:dyDescent="0.3">
      <c r="A11" s="57" t="s">
        <v>195</v>
      </c>
      <c r="B11" s="60">
        <v>0.2537047754336122</v>
      </c>
      <c r="C11" s="60">
        <v>0.54445730520334612</v>
      </c>
      <c r="D11" s="60">
        <v>0.13741428596481997</v>
      </c>
      <c r="E11" s="60">
        <v>6.4423633398221714E-2</v>
      </c>
      <c r="F11" s="60">
        <v>1</v>
      </c>
      <c r="I11" s="29"/>
      <c r="J11" s="29"/>
      <c r="K11" s="29"/>
      <c r="L11" s="25"/>
    </row>
    <row r="12" spans="1:18" x14ac:dyDescent="0.3">
      <c r="I12" s="29"/>
      <c r="J12" s="29"/>
      <c r="K12" s="29"/>
      <c r="L12" s="25"/>
    </row>
    <row r="13" spans="1:18" x14ac:dyDescent="0.3">
      <c r="A13" s="9" t="s">
        <v>177</v>
      </c>
    </row>
    <row r="15" spans="1:18" x14ac:dyDescent="0.3">
      <c r="A15" s="9" t="s">
        <v>200</v>
      </c>
    </row>
    <row r="16" spans="1:18" ht="15" thickBot="1" x14ac:dyDescent="0.35"/>
    <row r="17" spans="1:18" ht="28.8" x14ac:dyDescent="0.3">
      <c r="A17" s="65" t="s">
        <v>180</v>
      </c>
      <c r="B17" s="56" t="s">
        <v>24</v>
      </c>
      <c r="C17" s="56" t="s">
        <v>25</v>
      </c>
      <c r="D17" s="56" t="s">
        <v>26</v>
      </c>
      <c r="E17" s="56" t="s">
        <v>27</v>
      </c>
      <c r="F17" s="56" t="s">
        <v>153</v>
      </c>
      <c r="I17" s="63" t="s">
        <v>181</v>
      </c>
      <c r="J17" s="64" t="s">
        <v>182</v>
      </c>
      <c r="K17" s="64" t="s">
        <v>179</v>
      </c>
      <c r="L17" s="64" t="s">
        <v>183</v>
      </c>
      <c r="M17" s="64" t="s">
        <v>184</v>
      </c>
      <c r="O17" s="66"/>
      <c r="P17" s="45">
        <v>2017</v>
      </c>
      <c r="Q17" s="45" t="s">
        <v>169</v>
      </c>
      <c r="R17" s="45" t="s">
        <v>185</v>
      </c>
    </row>
    <row r="18" spans="1:18" x14ac:dyDescent="0.3">
      <c r="A18" s="57" t="s">
        <v>186</v>
      </c>
      <c r="B18" s="58">
        <v>23310</v>
      </c>
      <c r="C18" s="58">
        <v>57526</v>
      </c>
      <c r="D18" s="58">
        <v>15429</v>
      </c>
      <c r="E18" s="58">
        <v>5190</v>
      </c>
      <c r="F18" s="58">
        <v>101455</v>
      </c>
      <c r="I18" s="2" t="s">
        <v>187</v>
      </c>
      <c r="J18" s="58">
        <v>752</v>
      </c>
      <c r="K18" s="58">
        <v>1098</v>
      </c>
      <c r="L18" s="58">
        <v>346</v>
      </c>
      <c r="M18" s="60">
        <v>0.46010638297872342</v>
      </c>
      <c r="O18" s="2" t="s">
        <v>188</v>
      </c>
      <c r="P18" s="59">
        <v>76.400000000000006</v>
      </c>
      <c r="Q18" s="59">
        <v>78.5</v>
      </c>
      <c r="R18" s="59">
        <v>2.0999999999999943</v>
      </c>
    </row>
    <row r="19" spans="1:18" x14ac:dyDescent="0.3">
      <c r="A19" s="57" t="s">
        <v>189</v>
      </c>
      <c r="B19" s="58">
        <v>26513</v>
      </c>
      <c r="C19" s="58">
        <v>63403</v>
      </c>
      <c r="D19" s="58">
        <v>15767</v>
      </c>
      <c r="E19" s="58">
        <v>7507</v>
      </c>
      <c r="F19" s="58">
        <v>113190</v>
      </c>
      <c r="I19" s="2" t="s">
        <v>190</v>
      </c>
      <c r="J19" s="58">
        <v>384</v>
      </c>
      <c r="K19" s="58">
        <v>543</v>
      </c>
      <c r="L19" s="58">
        <v>159</v>
      </c>
      <c r="M19" s="60">
        <v>0.4140625</v>
      </c>
    </row>
    <row r="20" spans="1:18" ht="15" thickBot="1" x14ac:dyDescent="0.35">
      <c r="A20" s="57"/>
      <c r="B20" s="58"/>
      <c r="C20" s="58"/>
      <c r="D20" s="58"/>
      <c r="E20" s="58"/>
      <c r="F20" s="58"/>
      <c r="I20" s="61" t="s">
        <v>191</v>
      </c>
      <c r="J20" s="67">
        <v>1136</v>
      </c>
      <c r="K20" s="67">
        <v>1641</v>
      </c>
      <c r="L20" s="67">
        <v>505</v>
      </c>
      <c r="M20" s="62">
        <v>0.44454225352112675</v>
      </c>
      <c r="O20" s="9" t="s">
        <v>176</v>
      </c>
    </row>
    <row r="21" spans="1:18" x14ac:dyDescent="0.3">
      <c r="A21" s="57" t="s">
        <v>192</v>
      </c>
      <c r="B21" s="58">
        <v>3203</v>
      </c>
      <c r="C21" s="58">
        <v>5877</v>
      </c>
      <c r="D21" s="58">
        <v>338</v>
      </c>
      <c r="E21" s="58">
        <v>2317</v>
      </c>
      <c r="F21" s="58">
        <v>11735</v>
      </c>
    </row>
    <row r="22" spans="1:18" x14ac:dyDescent="0.3">
      <c r="A22" s="57" t="s">
        <v>193</v>
      </c>
      <c r="B22" s="60">
        <v>0.13740883740883741</v>
      </c>
      <c r="C22" s="60">
        <v>0.10216250043458611</v>
      </c>
      <c r="D22" s="60">
        <v>2.1906798885216152E-2</v>
      </c>
      <c r="E22" s="60">
        <v>0.44643545279383429</v>
      </c>
      <c r="F22" s="60">
        <v>0.11566704450248878</v>
      </c>
      <c r="I22" s="9" t="s">
        <v>173</v>
      </c>
      <c r="K22" s="29"/>
      <c r="L22" s="68"/>
    </row>
    <row r="23" spans="1:18" x14ac:dyDescent="0.3">
      <c r="A23" s="57"/>
      <c r="B23" s="60"/>
      <c r="C23" s="60"/>
      <c r="D23" s="60"/>
      <c r="E23" s="60"/>
      <c r="F23" s="60"/>
      <c r="L23" s="29"/>
    </row>
    <row r="24" spans="1:18" x14ac:dyDescent="0.3">
      <c r="A24" s="57" t="s">
        <v>194</v>
      </c>
      <c r="B24" s="60">
        <v>0.22975703513873147</v>
      </c>
      <c r="C24" s="60">
        <v>0.56701000443546401</v>
      </c>
      <c r="D24" s="60">
        <v>0.15207727563944606</v>
      </c>
      <c r="E24" s="60">
        <v>5.1155684786358485E-2</v>
      </c>
      <c r="F24" s="60">
        <v>1</v>
      </c>
      <c r="I24" s="29"/>
      <c r="J24" s="29"/>
      <c r="K24" s="29"/>
      <c r="L24" s="25"/>
    </row>
    <row r="25" spans="1:18" x14ac:dyDescent="0.3">
      <c r="A25" s="57" t="s">
        <v>195</v>
      </c>
      <c r="B25" s="60">
        <v>0.23423447300998321</v>
      </c>
      <c r="C25" s="60">
        <v>0.56014665606502345</v>
      </c>
      <c r="D25" s="60">
        <v>0.1392967576641046</v>
      </c>
      <c r="E25" s="60">
        <v>6.6322113260888771E-2</v>
      </c>
      <c r="F25" s="60">
        <v>1</v>
      </c>
      <c r="I25" s="29"/>
      <c r="J25" s="29"/>
      <c r="K25" s="29"/>
      <c r="L25" s="25"/>
    </row>
    <row r="26" spans="1:18" x14ac:dyDescent="0.3">
      <c r="I26" s="29"/>
      <c r="J26" s="29"/>
      <c r="K26" s="29"/>
      <c r="L26" s="25"/>
    </row>
    <row r="27" spans="1:18" x14ac:dyDescent="0.3">
      <c r="A27" s="9" t="s">
        <v>177</v>
      </c>
    </row>
    <row r="29" spans="1:18" x14ac:dyDescent="0.3">
      <c r="A29" s="9" t="s">
        <v>196</v>
      </c>
    </row>
    <row r="30" spans="1:18" ht="15" thickBot="1" x14ac:dyDescent="0.35"/>
    <row r="31" spans="1:18" ht="28.8" x14ac:dyDescent="0.3">
      <c r="A31" s="65" t="s">
        <v>180</v>
      </c>
      <c r="B31" s="56" t="s">
        <v>24</v>
      </c>
      <c r="C31" s="56" t="s">
        <v>25</v>
      </c>
      <c r="D31" s="56" t="s">
        <v>26</v>
      </c>
      <c r="E31" s="56" t="s">
        <v>27</v>
      </c>
      <c r="F31" s="56" t="s">
        <v>153</v>
      </c>
      <c r="I31" s="63" t="s">
        <v>181</v>
      </c>
      <c r="J31" s="64" t="s">
        <v>182</v>
      </c>
      <c r="K31" s="64" t="s">
        <v>179</v>
      </c>
      <c r="L31" s="64" t="s">
        <v>183</v>
      </c>
      <c r="M31" s="64" t="s">
        <v>184</v>
      </c>
      <c r="O31" s="66"/>
      <c r="P31" s="45">
        <v>2017</v>
      </c>
      <c r="Q31" s="45" t="s">
        <v>169</v>
      </c>
      <c r="R31" s="45" t="s">
        <v>185</v>
      </c>
    </row>
    <row r="32" spans="1:18" x14ac:dyDescent="0.3">
      <c r="A32" s="57" t="s">
        <v>186</v>
      </c>
      <c r="B32" s="58">
        <v>124759</v>
      </c>
      <c r="C32" s="58">
        <v>358966</v>
      </c>
      <c r="D32" s="58">
        <v>65826</v>
      </c>
      <c r="E32" s="58">
        <v>22317</v>
      </c>
      <c r="F32" s="58">
        <v>571868</v>
      </c>
      <c r="I32" s="2" t="s">
        <v>187</v>
      </c>
      <c r="J32" s="58">
        <v>3401</v>
      </c>
      <c r="K32" s="58">
        <v>4698</v>
      </c>
      <c r="L32" s="58">
        <v>1297</v>
      </c>
      <c r="M32" s="60">
        <v>0.38135842399294323</v>
      </c>
      <c r="O32" s="2" t="s">
        <v>188</v>
      </c>
      <c r="P32" s="59">
        <v>59.3</v>
      </c>
      <c r="Q32" s="59">
        <v>61.7</v>
      </c>
      <c r="R32" s="59">
        <v>2.4000000000000057</v>
      </c>
    </row>
    <row r="33" spans="1:18" x14ac:dyDescent="0.3">
      <c r="A33" s="57" t="s">
        <v>189</v>
      </c>
      <c r="B33" s="58">
        <v>141603</v>
      </c>
      <c r="C33" s="58">
        <v>395241</v>
      </c>
      <c r="D33" s="58">
        <v>72580</v>
      </c>
      <c r="E33" s="58">
        <v>29682</v>
      </c>
      <c r="F33" s="58">
        <v>639106</v>
      </c>
      <c r="I33" s="2" t="s">
        <v>190</v>
      </c>
      <c r="J33" s="58">
        <v>1821</v>
      </c>
      <c r="K33" s="58">
        <v>2490</v>
      </c>
      <c r="L33" s="58">
        <v>669</v>
      </c>
      <c r="M33" s="60">
        <v>0.36738056013179571</v>
      </c>
    </row>
    <row r="34" spans="1:18" ht="15" thickBot="1" x14ac:dyDescent="0.35">
      <c r="A34" s="57"/>
      <c r="B34" s="58"/>
      <c r="C34" s="58"/>
      <c r="D34" s="58"/>
      <c r="E34" s="58"/>
      <c r="F34" s="58"/>
      <c r="I34" s="61" t="s">
        <v>191</v>
      </c>
      <c r="J34" s="67">
        <v>5222</v>
      </c>
      <c r="K34" s="67">
        <v>7188</v>
      </c>
      <c r="L34" s="67">
        <v>1966</v>
      </c>
      <c r="M34" s="62">
        <v>0.37648410570662583</v>
      </c>
      <c r="O34" s="9" t="s">
        <v>176</v>
      </c>
    </row>
    <row r="35" spans="1:18" x14ac:dyDescent="0.3">
      <c r="A35" s="57" t="s">
        <v>192</v>
      </c>
      <c r="B35" s="58">
        <v>16844</v>
      </c>
      <c r="C35" s="58">
        <v>36275</v>
      </c>
      <c r="D35" s="58">
        <v>6754</v>
      </c>
      <c r="E35" s="58">
        <v>7365</v>
      </c>
      <c r="F35" s="58">
        <v>67238</v>
      </c>
    </row>
    <row r="36" spans="1:18" x14ac:dyDescent="0.3">
      <c r="A36" s="57" t="s">
        <v>193</v>
      </c>
      <c r="B36" s="60">
        <v>0.13501230372157519</v>
      </c>
      <c r="C36" s="60">
        <v>0.10105413883208994</v>
      </c>
      <c r="D36" s="60">
        <v>0.10260383435116824</v>
      </c>
      <c r="E36" s="60">
        <v>0.33001747546713267</v>
      </c>
      <c r="F36" s="60">
        <v>0.1175760839914106</v>
      </c>
      <c r="I36" s="9" t="s">
        <v>173</v>
      </c>
      <c r="L36" s="68"/>
    </row>
    <row r="37" spans="1:18" x14ac:dyDescent="0.3">
      <c r="A37" s="57"/>
      <c r="B37" s="60"/>
      <c r="C37" s="60"/>
      <c r="D37" s="60"/>
      <c r="E37" s="60"/>
      <c r="F37" s="60"/>
    </row>
    <row r="38" spans="1:18" x14ac:dyDescent="0.3">
      <c r="A38" s="57" t="s">
        <v>194</v>
      </c>
      <c r="B38" s="60">
        <v>0.21816048458735232</v>
      </c>
      <c r="C38" s="60">
        <v>0.62770779270740795</v>
      </c>
      <c r="D38" s="60">
        <v>0.11510698273028042</v>
      </c>
      <c r="E38" s="60">
        <v>3.9024739974959255E-2</v>
      </c>
      <c r="F38" s="60">
        <v>1</v>
      </c>
    </row>
    <row r="39" spans="1:18" x14ac:dyDescent="0.3">
      <c r="A39" s="57" t="s">
        <v>195</v>
      </c>
      <c r="B39" s="60">
        <v>0.22156418497088121</v>
      </c>
      <c r="C39" s="60">
        <v>0.61842792901334054</v>
      </c>
      <c r="D39" s="60">
        <v>0.11356488595006149</v>
      </c>
      <c r="E39" s="60">
        <v>4.6443000065716798E-2</v>
      </c>
      <c r="F39" s="60">
        <v>1</v>
      </c>
    </row>
    <row r="41" spans="1:18" x14ac:dyDescent="0.3">
      <c r="A41" s="9" t="s">
        <v>177</v>
      </c>
    </row>
    <row r="43" spans="1:18" x14ac:dyDescent="0.3">
      <c r="A43" s="9" t="s">
        <v>201</v>
      </c>
    </row>
    <row r="44" spans="1:18" ht="15" thickBot="1" x14ac:dyDescent="0.35"/>
    <row r="45" spans="1:18" ht="28.8" x14ac:dyDescent="0.3">
      <c r="A45" s="65" t="s">
        <v>180</v>
      </c>
      <c r="B45" s="56" t="s">
        <v>24</v>
      </c>
      <c r="C45" s="56" t="s">
        <v>25</v>
      </c>
      <c r="D45" s="56" t="s">
        <v>26</v>
      </c>
      <c r="E45" s="56" t="s">
        <v>27</v>
      </c>
      <c r="F45" s="56" t="s">
        <v>153</v>
      </c>
      <c r="I45" s="63" t="s">
        <v>181</v>
      </c>
      <c r="J45" s="64" t="s">
        <v>182</v>
      </c>
      <c r="K45" s="64" t="s">
        <v>179</v>
      </c>
      <c r="L45" s="64" t="s">
        <v>183</v>
      </c>
      <c r="M45" s="64" t="s">
        <v>184</v>
      </c>
      <c r="O45" s="66"/>
      <c r="P45" s="45">
        <v>2017</v>
      </c>
      <c r="Q45" s="45" t="s">
        <v>169</v>
      </c>
      <c r="R45" s="45" t="s">
        <v>185</v>
      </c>
    </row>
    <row r="46" spans="1:18" x14ac:dyDescent="0.3">
      <c r="A46" s="57" t="s">
        <v>186</v>
      </c>
      <c r="B46" s="58">
        <v>23110</v>
      </c>
      <c r="C46" s="58">
        <v>57353</v>
      </c>
      <c r="D46" s="58">
        <v>15139</v>
      </c>
      <c r="E46" s="58">
        <v>5666</v>
      </c>
      <c r="F46" s="58">
        <v>101268</v>
      </c>
      <c r="I46" s="2" t="s">
        <v>187</v>
      </c>
      <c r="J46" s="58">
        <v>622</v>
      </c>
      <c r="K46" s="58">
        <v>891</v>
      </c>
      <c r="L46" s="58">
        <v>269</v>
      </c>
      <c r="M46" s="60">
        <v>0.432475884244373</v>
      </c>
      <c r="O46" s="2" t="s">
        <v>188</v>
      </c>
      <c r="P46" s="59">
        <v>76.599999999999994</v>
      </c>
      <c r="Q46" s="59">
        <v>79.7</v>
      </c>
      <c r="R46" s="59">
        <v>3.1000000000000085</v>
      </c>
    </row>
    <row r="47" spans="1:18" x14ac:dyDescent="0.3">
      <c r="A47" s="57" t="s">
        <v>189</v>
      </c>
      <c r="B47" s="58">
        <v>26600</v>
      </c>
      <c r="C47" s="58">
        <v>62732</v>
      </c>
      <c r="D47" s="58">
        <v>15594</v>
      </c>
      <c r="E47" s="58">
        <v>7789</v>
      </c>
      <c r="F47" s="58">
        <v>112715</v>
      </c>
      <c r="I47" s="2" t="s">
        <v>190</v>
      </c>
      <c r="J47" s="58">
        <v>569</v>
      </c>
      <c r="K47" s="58">
        <v>789</v>
      </c>
      <c r="L47" s="58">
        <v>220</v>
      </c>
      <c r="M47" s="60">
        <v>0.38664323374340948</v>
      </c>
    </row>
    <row r="48" spans="1:18" ht="15" thickBot="1" x14ac:dyDescent="0.35">
      <c r="A48" s="57"/>
      <c r="B48" s="58"/>
      <c r="C48" s="58"/>
      <c r="D48" s="58"/>
      <c r="E48" s="58"/>
      <c r="F48" s="58"/>
      <c r="I48" s="61" t="s">
        <v>191</v>
      </c>
      <c r="J48" s="67">
        <v>1191</v>
      </c>
      <c r="K48" s="67">
        <v>1680</v>
      </c>
      <c r="L48" s="67">
        <v>489</v>
      </c>
      <c r="M48" s="62">
        <v>0.41057934508816119</v>
      </c>
      <c r="O48" s="9" t="s">
        <v>176</v>
      </c>
    </row>
    <row r="49" spans="1:18" x14ac:dyDescent="0.3">
      <c r="A49" s="57" t="s">
        <v>192</v>
      </c>
      <c r="B49" s="58">
        <v>3490</v>
      </c>
      <c r="C49" s="58">
        <v>5379</v>
      </c>
      <c r="D49" s="58">
        <v>455</v>
      </c>
      <c r="E49" s="58">
        <v>2123</v>
      </c>
      <c r="F49" s="58">
        <v>11447</v>
      </c>
    </row>
    <row r="50" spans="1:18" x14ac:dyDescent="0.3">
      <c r="A50" s="57" t="s">
        <v>193</v>
      </c>
      <c r="B50" s="60">
        <v>0.15101687581133708</v>
      </c>
      <c r="C50" s="60">
        <v>9.3787596115286032E-2</v>
      </c>
      <c r="D50" s="60">
        <v>3.0054825285685975E-2</v>
      </c>
      <c r="E50" s="60">
        <v>0.3746911401341334</v>
      </c>
      <c r="F50" s="60">
        <v>0.11303669471106371</v>
      </c>
      <c r="I50" s="9" t="s">
        <v>173</v>
      </c>
      <c r="L50" s="25"/>
    </row>
    <row r="51" spans="1:18" x14ac:dyDescent="0.3">
      <c r="A51" s="57"/>
      <c r="B51" s="60"/>
      <c r="C51" s="60"/>
      <c r="D51" s="60"/>
      <c r="E51" s="60"/>
      <c r="F51" s="60"/>
    </row>
    <row r="52" spans="1:18" x14ac:dyDescent="0.3">
      <c r="A52" s="57" t="s">
        <v>194</v>
      </c>
      <c r="B52" s="60">
        <v>0.22820634356361338</v>
      </c>
      <c r="C52" s="60">
        <v>0.5663486985029822</v>
      </c>
      <c r="D52" s="60">
        <v>0.14949441087016629</v>
      </c>
      <c r="E52" s="60">
        <v>5.595054706323814E-2</v>
      </c>
      <c r="F52" s="60">
        <v>1</v>
      </c>
    </row>
    <row r="53" spans="1:18" x14ac:dyDescent="0.3">
      <c r="A53" s="57" t="s">
        <v>195</v>
      </c>
      <c r="B53" s="60">
        <v>0.23599343476910792</v>
      </c>
      <c r="C53" s="60">
        <v>0.55655414097502554</v>
      </c>
      <c r="D53" s="60">
        <v>0.13834893314998004</v>
      </c>
      <c r="E53" s="60">
        <v>6.9103491105886525E-2</v>
      </c>
      <c r="F53" s="60">
        <v>1</v>
      </c>
    </row>
    <row r="55" spans="1:18" x14ac:dyDescent="0.3">
      <c r="A55" s="9" t="s">
        <v>177</v>
      </c>
    </row>
    <row r="57" spans="1:18" x14ac:dyDescent="0.3">
      <c r="A57" s="9" t="s">
        <v>202</v>
      </c>
    </row>
    <row r="58" spans="1:18" ht="15" thickBot="1" x14ac:dyDescent="0.35"/>
    <row r="59" spans="1:18" ht="28.8" x14ac:dyDescent="0.3">
      <c r="A59" s="65" t="s">
        <v>180</v>
      </c>
      <c r="B59" s="56" t="s">
        <v>24</v>
      </c>
      <c r="C59" s="56" t="s">
        <v>25</v>
      </c>
      <c r="D59" s="56" t="s">
        <v>26</v>
      </c>
      <c r="E59" s="56" t="s">
        <v>27</v>
      </c>
      <c r="F59" s="56" t="s">
        <v>153</v>
      </c>
      <c r="I59" s="63" t="s">
        <v>181</v>
      </c>
      <c r="J59" s="64" t="s">
        <v>182</v>
      </c>
      <c r="K59" s="64" t="s">
        <v>179</v>
      </c>
      <c r="L59" s="64" t="s">
        <v>183</v>
      </c>
      <c r="M59" s="64" t="s">
        <v>184</v>
      </c>
      <c r="O59" s="66"/>
      <c r="P59" s="45">
        <v>2017</v>
      </c>
      <c r="Q59" s="45" t="s">
        <v>169</v>
      </c>
      <c r="R59" s="45" t="s">
        <v>185</v>
      </c>
    </row>
    <row r="60" spans="1:18" x14ac:dyDescent="0.3">
      <c r="A60" s="57" t="s">
        <v>186</v>
      </c>
      <c r="B60" s="58">
        <v>34004</v>
      </c>
      <c r="C60" s="58">
        <v>84258</v>
      </c>
      <c r="D60" s="58">
        <v>20062</v>
      </c>
      <c r="E60" s="58">
        <v>7091</v>
      </c>
      <c r="F60" s="58">
        <v>145415</v>
      </c>
      <c r="I60" s="2" t="s">
        <v>187</v>
      </c>
      <c r="J60" s="58" t="s">
        <v>56</v>
      </c>
      <c r="K60" s="58"/>
      <c r="L60" s="58"/>
      <c r="M60" s="60"/>
      <c r="O60" s="2" t="s">
        <v>188</v>
      </c>
      <c r="P60" s="59">
        <v>72.599999999999994</v>
      </c>
      <c r="Q60" s="59">
        <v>76.599999999999994</v>
      </c>
      <c r="R60" s="39">
        <v>4</v>
      </c>
    </row>
    <row r="61" spans="1:18" x14ac:dyDescent="0.3">
      <c r="A61" s="57" t="s">
        <v>189</v>
      </c>
      <c r="B61" s="58">
        <v>38746</v>
      </c>
      <c r="C61" s="58">
        <v>90645</v>
      </c>
      <c r="D61" s="58">
        <v>21318</v>
      </c>
      <c r="E61" s="58">
        <v>9393</v>
      </c>
      <c r="F61" s="58">
        <v>160102</v>
      </c>
      <c r="I61" s="2" t="s">
        <v>190</v>
      </c>
      <c r="J61" s="58" t="s">
        <v>56</v>
      </c>
      <c r="K61" s="58"/>
      <c r="L61" s="58"/>
      <c r="M61" s="60"/>
    </row>
    <row r="62" spans="1:18" ht="15" thickBot="1" x14ac:dyDescent="0.35">
      <c r="A62" s="57"/>
      <c r="B62" s="58"/>
      <c r="C62" s="58"/>
      <c r="D62" s="58"/>
      <c r="E62" s="58"/>
      <c r="F62" s="58"/>
      <c r="I62" s="61" t="s">
        <v>191</v>
      </c>
      <c r="J62" s="67" t="s">
        <v>56</v>
      </c>
      <c r="K62" s="67"/>
      <c r="L62" s="67"/>
      <c r="M62" s="62"/>
      <c r="O62" s="9" t="s">
        <v>176</v>
      </c>
    </row>
    <row r="63" spans="1:18" x14ac:dyDescent="0.3">
      <c r="A63" s="57" t="s">
        <v>192</v>
      </c>
      <c r="B63" s="58">
        <v>4742</v>
      </c>
      <c r="C63" s="58">
        <v>6387</v>
      </c>
      <c r="D63" s="58">
        <v>1256</v>
      </c>
      <c r="E63" s="58">
        <v>2302</v>
      </c>
      <c r="F63" s="58">
        <v>14687</v>
      </c>
    </row>
    <row r="64" spans="1:18" x14ac:dyDescent="0.3">
      <c r="A64" s="57" t="s">
        <v>193</v>
      </c>
      <c r="B64" s="60">
        <v>0.13945418186095754</v>
      </c>
      <c r="C64" s="60">
        <v>7.5802891120131027E-2</v>
      </c>
      <c r="D64" s="60">
        <v>6.2605921642906986E-2</v>
      </c>
      <c r="E64" s="60">
        <v>0.32463686362995348</v>
      </c>
      <c r="F64" s="60">
        <v>0.10100058453392016</v>
      </c>
      <c r="L64" s="25"/>
    </row>
    <row r="65" spans="1:18" x14ac:dyDescent="0.3">
      <c r="A65" s="57"/>
      <c r="B65" s="60"/>
      <c r="C65" s="60"/>
      <c r="D65" s="60"/>
      <c r="E65" s="60"/>
      <c r="F65" s="60"/>
    </row>
    <row r="66" spans="1:18" x14ac:dyDescent="0.3">
      <c r="A66" s="57" t="s">
        <v>194</v>
      </c>
      <c r="B66" s="60">
        <v>0.2338410755424131</v>
      </c>
      <c r="C66" s="60">
        <v>0.57943128288003298</v>
      </c>
      <c r="D66" s="60">
        <v>0.13796375889695012</v>
      </c>
      <c r="E66" s="60">
        <v>4.876388268060379E-2</v>
      </c>
      <c r="F66" s="60">
        <v>1</v>
      </c>
    </row>
    <row r="67" spans="1:18" x14ac:dyDescent="0.3">
      <c r="A67" s="57" t="s">
        <v>195</v>
      </c>
      <c r="B67" s="60">
        <v>0.24200821975990305</v>
      </c>
      <c r="C67" s="60">
        <v>0.5661703164232802</v>
      </c>
      <c r="D67" s="60">
        <v>0.13315261520780503</v>
      </c>
      <c r="E67" s="60">
        <v>5.8668848609011753E-2</v>
      </c>
      <c r="F67" s="60">
        <v>1</v>
      </c>
    </row>
    <row r="69" spans="1:18" x14ac:dyDescent="0.3">
      <c r="A69" s="9" t="s">
        <v>177</v>
      </c>
    </row>
    <row r="71" spans="1:18" x14ac:dyDescent="0.3">
      <c r="A71" s="9" t="s">
        <v>203</v>
      </c>
    </row>
    <row r="72" spans="1:18" ht="15" thickBot="1" x14ac:dyDescent="0.35"/>
    <row r="73" spans="1:18" ht="28.8" x14ac:dyDescent="0.3">
      <c r="A73" s="65" t="s">
        <v>180</v>
      </c>
      <c r="B73" s="56" t="s">
        <v>24</v>
      </c>
      <c r="C73" s="56" t="s">
        <v>25</v>
      </c>
      <c r="D73" s="56" t="s">
        <v>26</v>
      </c>
      <c r="E73" s="56" t="s">
        <v>27</v>
      </c>
      <c r="F73" s="56" t="s">
        <v>153</v>
      </c>
      <c r="I73" s="63" t="s">
        <v>181</v>
      </c>
      <c r="J73" s="64" t="s">
        <v>182</v>
      </c>
      <c r="K73" s="64" t="s">
        <v>179</v>
      </c>
      <c r="L73" s="64" t="s">
        <v>183</v>
      </c>
      <c r="M73" s="64" t="s">
        <v>184</v>
      </c>
      <c r="O73" s="66"/>
      <c r="P73" s="45">
        <v>2017</v>
      </c>
      <c r="Q73" s="45" t="s">
        <v>169</v>
      </c>
      <c r="R73" s="45" t="s">
        <v>185</v>
      </c>
    </row>
    <row r="74" spans="1:18" x14ac:dyDescent="0.3">
      <c r="A74" s="57" t="s">
        <v>186</v>
      </c>
      <c r="B74" s="58">
        <v>32661</v>
      </c>
      <c r="C74" s="58">
        <v>80203</v>
      </c>
      <c r="D74" s="58">
        <v>18998</v>
      </c>
      <c r="E74" s="58">
        <v>7360</v>
      </c>
      <c r="F74" s="58">
        <v>139222</v>
      </c>
      <c r="I74" s="2" t="s">
        <v>187</v>
      </c>
      <c r="J74" s="58">
        <v>939</v>
      </c>
      <c r="K74" s="58">
        <v>1290</v>
      </c>
      <c r="L74" s="58">
        <v>351</v>
      </c>
      <c r="M74" s="60">
        <v>0.37380191693290737</v>
      </c>
      <c r="O74" s="2" t="s">
        <v>188</v>
      </c>
      <c r="P74" s="59">
        <v>73.599999999999994</v>
      </c>
      <c r="Q74" s="59">
        <v>74.599999999999994</v>
      </c>
      <c r="R74" s="59">
        <v>1</v>
      </c>
    </row>
    <row r="75" spans="1:18" x14ac:dyDescent="0.3">
      <c r="A75" s="57" t="s">
        <v>189</v>
      </c>
      <c r="B75" s="58">
        <v>37008</v>
      </c>
      <c r="C75" s="58">
        <v>87962</v>
      </c>
      <c r="D75" s="58">
        <v>18901</v>
      </c>
      <c r="E75" s="58">
        <v>9728</v>
      </c>
      <c r="F75" s="58">
        <v>153599</v>
      </c>
      <c r="I75" s="2" t="s">
        <v>190</v>
      </c>
      <c r="J75" s="58">
        <v>522</v>
      </c>
      <c r="K75" s="58">
        <v>696</v>
      </c>
      <c r="L75" s="58">
        <v>174</v>
      </c>
      <c r="M75" s="60">
        <v>0.33333333333333331</v>
      </c>
    </row>
    <row r="76" spans="1:18" ht="15" thickBot="1" x14ac:dyDescent="0.35">
      <c r="A76" s="57"/>
      <c r="B76" s="58"/>
      <c r="C76" s="58"/>
      <c r="D76" s="58"/>
      <c r="E76" s="58"/>
      <c r="F76" s="58"/>
      <c r="I76" s="61" t="s">
        <v>191</v>
      </c>
      <c r="J76" s="67">
        <v>1461</v>
      </c>
      <c r="K76" s="67">
        <v>1986</v>
      </c>
      <c r="L76" s="67">
        <v>525</v>
      </c>
      <c r="M76" s="62">
        <v>0.35934291581108829</v>
      </c>
      <c r="O76" s="9" t="s">
        <v>176</v>
      </c>
    </row>
    <row r="77" spans="1:18" x14ac:dyDescent="0.3">
      <c r="A77" s="57" t="s">
        <v>192</v>
      </c>
      <c r="B77" s="58">
        <v>4347</v>
      </c>
      <c r="C77" s="58">
        <v>7759</v>
      </c>
      <c r="D77" s="58">
        <v>-97</v>
      </c>
      <c r="E77" s="58">
        <v>2368</v>
      </c>
      <c r="F77" s="58">
        <v>14377</v>
      </c>
    </row>
    <row r="78" spans="1:18" x14ac:dyDescent="0.3">
      <c r="A78" s="57" t="s">
        <v>193</v>
      </c>
      <c r="B78" s="60">
        <v>0.1330945163957013</v>
      </c>
      <c r="C78" s="60">
        <v>9.6742017131528746E-2</v>
      </c>
      <c r="D78" s="60">
        <v>-5.1058006105905883E-3</v>
      </c>
      <c r="E78" s="60">
        <v>0.32173913043478258</v>
      </c>
      <c r="F78" s="60">
        <v>0.10326672508655241</v>
      </c>
      <c r="I78" s="9" t="s">
        <v>173</v>
      </c>
      <c r="L78" s="25"/>
    </row>
    <row r="79" spans="1:18" x14ac:dyDescent="0.3">
      <c r="A79" s="57"/>
      <c r="B79" s="60"/>
      <c r="C79" s="60"/>
      <c r="D79" s="60"/>
      <c r="E79" s="60"/>
      <c r="F79" s="60"/>
    </row>
    <row r="80" spans="1:18" x14ac:dyDescent="0.3">
      <c r="A80" s="57" t="s">
        <v>194</v>
      </c>
      <c r="B80" s="60">
        <v>0.23459654364971053</v>
      </c>
      <c r="C80" s="60">
        <v>0.5760799298961371</v>
      </c>
      <c r="D80" s="60">
        <v>0.13645831836922326</v>
      </c>
      <c r="E80" s="60">
        <v>5.2865208084929109E-2</v>
      </c>
      <c r="F80" s="60">
        <v>1</v>
      </c>
    </row>
    <row r="81" spans="1:18" x14ac:dyDescent="0.3">
      <c r="A81" s="57" t="s">
        <v>195</v>
      </c>
      <c r="B81" s="60">
        <v>0.24093906861372796</v>
      </c>
      <c r="C81" s="60">
        <v>0.57267299917317172</v>
      </c>
      <c r="D81" s="60">
        <v>0.12305418655069369</v>
      </c>
      <c r="E81" s="60">
        <v>6.3333745662406654E-2</v>
      </c>
      <c r="F81" s="60">
        <v>1</v>
      </c>
    </row>
    <row r="83" spans="1:18" x14ac:dyDescent="0.3">
      <c r="A83" s="9" t="s">
        <v>177</v>
      </c>
    </row>
    <row r="85" spans="1:18" x14ac:dyDescent="0.3">
      <c r="A85" s="9" t="s">
        <v>204</v>
      </c>
    </row>
    <row r="86" spans="1:18" ht="15" thickBot="1" x14ac:dyDescent="0.35"/>
    <row r="87" spans="1:18" ht="28.8" x14ac:dyDescent="0.3">
      <c r="A87" s="65" t="s">
        <v>180</v>
      </c>
      <c r="B87" s="56" t="s">
        <v>24</v>
      </c>
      <c r="C87" s="56" t="s">
        <v>25</v>
      </c>
      <c r="D87" s="56" t="s">
        <v>26</v>
      </c>
      <c r="E87" s="56" t="s">
        <v>27</v>
      </c>
      <c r="F87" s="56" t="s">
        <v>153</v>
      </c>
      <c r="I87" s="63" t="s">
        <v>181</v>
      </c>
      <c r="J87" s="64" t="s">
        <v>182</v>
      </c>
      <c r="K87" s="64" t="s">
        <v>179</v>
      </c>
      <c r="L87" s="64" t="s">
        <v>183</v>
      </c>
      <c r="M87" s="64" t="s">
        <v>184</v>
      </c>
      <c r="O87" s="66"/>
      <c r="P87" s="45">
        <v>2017</v>
      </c>
      <c r="Q87" s="45" t="s">
        <v>169</v>
      </c>
      <c r="R87" s="45" t="s">
        <v>185</v>
      </c>
    </row>
    <row r="88" spans="1:18" x14ac:dyDescent="0.3">
      <c r="A88" s="57" t="s">
        <v>186</v>
      </c>
      <c r="B88" s="58">
        <v>36901</v>
      </c>
      <c r="C88" s="58">
        <v>96152</v>
      </c>
      <c r="D88" s="58">
        <v>20099</v>
      </c>
      <c r="E88" s="58">
        <v>7882</v>
      </c>
      <c r="F88" s="58">
        <v>161034</v>
      </c>
      <c r="I88" s="2" t="s">
        <v>187</v>
      </c>
      <c r="J88" s="58">
        <v>965</v>
      </c>
      <c r="K88" s="58">
        <v>1343</v>
      </c>
      <c r="L88" s="58">
        <v>378</v>
      </c>
      <c r="M88" s="60">
        <v>0.39170984455958552</v>
      </c>
      <c r="O88" s="2" t="s">
        <v>188</v>
      </c>
      <c r="P88" s="59">
        <v>67.5</v>
      </c>
      <c r="Q88" s="59">
        <v>68.8</v>
      </c>
      <c r="R88" s="59">
        <v>1.2999999999999972</v>
      </c>
    </row>
    <row r="89" spans="1:18" x14ac:dyDescent="0.3">
      <c r="A89" s="57" t="s">
        <v>189</v>
      </c>
      <c r="B89" s="58">
        <v>41538</v>
      </c>
      <c r="C89" s="58">
        <v>106434</v>
      </c>
      <c r="D89" s="58">
        <v>21080</v>
      </c>
      <c r="E89" s="58">
        <v>10645</v>
      </c>
      <c r="F89" s="58">
        <v>179697</v>
      </c>
      <c r="I89" s="2" t="s">
        <v>190</v>
      </c>
      <c r="J89" s="58">
        <v>404</v>
      </c>
      <c r="K89" s="58">
        <v>555</v>
      </c>
      <c r="L89" s="58">
        <v>151</v>
      </c>
      <c r="M89" s="60">
        <v>0.37376237623762376</v>
      </c>
    </row>
    <row r="90" spans="1:18" ht="15" thickBot="1" x14ac:dyDescent="0.35">
      <c r="A90" s="57"/>
      <c r="B90" s="58"/>
      <c r="C90" s="58"/>
      <c r="D90" s="58"/>
      <c r="E90" s="58"/>
      <c r="F90" s="58"/>
      <c r="I90" s="61" t="s">
        <v>191</v>
      </c>
      <c r="J90" s="67">
        <v>1369</v>
      </c>
      <c r="K90" s="67">
        <v>1898</v>
      </c>
      <c r="L90" s="67">
        <v>529</v>
      </c>
      <c r="M90" s="62">
        <v>0.38641344046749454</v>
      </c>
      <c r="O90" s="9" t="s">
        <v>176</v>
      </c>
    </row>
    <row r="91" spans="1:18" x14ac:dyDescent="0.3">
      <c r="A91" s="57" t="s">
        <v>192</v>
      </c>
      <c r="B91" s="58">
        <v>4637</v>
      </c>
      <c r="C91" s="58">
        <v>10282</v>
      </c>
      <c r="D91" s="58">
        <v>981</v>
      </c>
      <c r="E91" s="58">
        <v>2763</v>
      </c>
      <c r="F91" s="58">
        <v>18663</v>
      </c>
    </row>
    <row r="92" spans="1:18" x14ac:dyDescent="0.3">
      <c r="A92" s="57" t="s">
        <v>193</v>
      </c>
      <c r="B92" s="60">
        <v>0.12566055120457439</v>
      </c>
      <c r="C92" s="60">
        <v>0.10693485314918047</v>
      </c>
      <c r="D92" s="60">
        <v>4.8808398427782479E-2</v>
      </c>
      <c r="E92" s="60">
        <v>0.35054554681552907</v>
      </c>
      <c r="F92" s="60">
        <v>0.11589477998435113</v>
      </c>
      <c r="I92" s="9" t="s">
        <v>173</v>
      </c>
      <c r="L92" s="25"/>
    </row>
    <row r="93" spans="1:18" x14ac:dyDescent="0.3">
      <c r="A93" s="57"/>
      <c r="B93" s="60"/>
      <c r="C93" s="60"/>
      <c r="D93" s="60"/>
      <c r="E93" s="60"/>
      <c r="F93" s="60"/>
    </row>
    <row r="94" spans="1:18" x14ac:dyDescent="0.3">
      <c r="A94" s="57" t="s">
        <v>194</v>
      </c>
      <c r="B94" s="60">
        <v>0.22915036576126779</v>
      </c>
      <c r="C94" s="60">
        <v>0.59709129748997103</v>
      </c>
      <c r="D94" s="60">
        <v>0.1248121514711179</v>
      </c>
      <c r="E94" s="60">
        <v>4.8946185277643231E-2</v>
      </c>
      <c r="F94" s="60">
        <v>1</v>
      </c>
    </row>
    <row r="95" spans="1:18" x14ac:dyDescent="0.3">
      <c r="A95" s="57" t="s">
        <v>195</v>
      </c>
      <c r="B95" s="60">
        <v>0.23115577889447236</v>
      </c>
      <c r="C95" s="60">
        <v>0.59229703333945471</v>
      </c>
      <c r="D95" s="60">
        <v>0.11730858055504544</v>
      </c>
      <c r="E95" s="60">
        <v>5.9238607211027451E-2</v>
      </c>
      <c r="F95" s="60">
        <v>1</v>
      </c>
    </row>
    <row r="97" spans="1:18" x14ac:dyDescent="0.3">
      <c r="A97" s="9" t="s">
        <v>177</v>
      </c>
    </row>
    <row r="99" spans="1:18" x14ac:dyDescent="0.3">
      <c r="A99" s="9" t="s">
        <v>205</v>
      </c>
    </row>
    <row r="100" spans="1:18" ht="15" thickBot="1" x14ac:dyDescent="0.35"/>
    <row r="101" spans="1:18" ht="28.8" x14ac:dyDescent="0.3">
      <c r="A101" s="65" t="s">
        <v>180</v>
      </c>
      <c r="B101" s="56" t="s">
        <v>24</v>
      </c>
      <c r="C101" s="56" t="s">
        <v>25</v>
      </c>
      <c r="D101" s="56" t="s">
        <v>26</v>
      </c>
      <c r="E101" s="56" t="s">
        <v>27</v>
      </c>
      <c r="F101" s="56" t="s">
        <v>153</v>
      </c>
      <c r="I101" s="63" t="s">
        <v>181</v>
      </c>
      <c r="J101" s="64" t="s">
        <v>182</v>
      </c>
      <c r="K101" s="64" t="s">
        <v>179</v>
      </c>
      <c r="L101" s="64" t="s">
        <v>183</v>
      </c>
      <c r="M101" s="64" t="s">
        <v>184</v>
      </c>
      <c r="O101" s="66"/>
      <c r="P101" s="45">
        <v>2017</v>
      </c>
      <c r="Q101" s="45" t="s">
        <v>169</v>
      </c>
      <c r="R101" s="45" t="s">
        <v>185</v>
      </c>
    </row>
    <row r="102" spans="1:18" x14ac:dyDescent="0.3">
      <c r="A102" s="57" t="s">
        <v>186</v>
      </c>
      <c r="B102" s="58">
        <v>27387</v>
      </c>
      <c r="C102" s="58">
        <v>74971</v>
      </c>
      <c r="D102" s="58">
        <v>15550</v>
      </c>
      <c r="E102" s="58">
        <v>5040</v>
      </c>
      <c r="F102" s="58">
        <v>122948</v>
      </c>
      <c r="I102" s="2" t="s">
        <v>187</v>
      </c>
      <c r="J102" s="58">
        <v>661</v>
      </c>
      <c r="K102" s="58">
        <v>1039</v>
      </c>
      <c r="L102" s="58">
        <v>378</v>
      </c>
      <c r="M102" s="60">
        <v>0.57186081694402424</v>
      </c>
      <c r="O102" s="2" t="s">
        <v>188</v>
      </c>
      <c r="P102" s="39">
        <v>64</v>
      </c>
      <c r="Q102" s="59">
        <v>66.099999999999994</v>
      </c>
      <c r="R102" s="59">
        <v>2.0999999999999943</v>
      </c>
    </row>
    <row r="103" spans="1:18" x14ac:dyDescent="0.3">
      <c r="A103" s="57" t="s">
        <v>189</v>
      </c>
      <c r="B103" s="58">
        <v>31200</v>
      </c>
      <c r="C103" s="58">
        <v>83100.702850000001</v>
      </c>
      <c r="D103" s="58">
        <v>15951.302089999999</v>
      </c>
      <c r="E103" s="58">
        <v>7819.0895849999997</v>
      </c>
      <c r="F103" s="58">
        <v>138071</v>
      </c>
      <c r="I103" s="2" t="s">
        <v>190</v>
      </c>
      <c r="J103" s="58">
        <v>472</v>
      </c>
      <c r="K103" s="58">
        <v>701</v>
      </c>
      <c r="L103" s="58">
        <v>229</v>
      </c>
      <c r="M103" s="60">
        <v>0.48516949152542371</v>
      </c>
    </row>
    <row r="104" spans="1:18" ht="15" thickBot="1" x14ac:dyDescent="0.35">
      <c r="A104" s="57"/>
      <c r="B104" s="58"/>
      <c r="C104" s="58"/>
      <c r="D104" s="58"/>
      <c r="E104" s="58"/>
      <c r="F104" s="58"/>
      <c r="I104" s="61" t="s">
        <v>191</v>
      </c>
      <c r="J104" s="67">
        <v>1133</v>
      </c>
      <c r="K104" s="67">
        <v>1740</v>
      </c>
      <c r="L104" s="67">
        <v>607</v>
      </c>
      <c r="M104" s="62">
        <v>0.53574580759046775</v>
      </c>
      <c r="O104" s="9" t="s">
        <v>176</v>
      </c>
    </row>
    <row r="105" spans="1:18" x14ac:dyDescent="0.3">
      <c r="A105" s="57" t="s">
        <v>192</v>
      </c>
      <c r="B105" s="58">
        <v>3813</v>
      </c>
      <c r="C105" s="58">
        <v>8129.7028500000015</v>
      </c>
      <c r="D105" s="58">
        <v>401.30208999999923</v>
      </c>
      <c r="E105" s="58">
        <v>2779.0895849999997</v>
      </c>
      <c r="F105" s="58">
        <v>15123</v>
      </c>
    </row>
    <row r="106" spans="1:18" x14ac:dyDescent="0.3">
      <c r="A106" s="57" t="s">
        <v>193</v>
      </c>
      <c r="B106" s="60">
        <v>0.13922664037682111</v>
      </c>
      <c r="C106" s="60">
        <v>0.10843796734737433</v>
      </c>
      <c r="D106" s="60">
        <v>2.5807208360128567E-2</v>
      </c>
      <c r="E106" s="60">
        <v>0.55140666369047608</v>
      </c>
      <c r="F106" s="60">
        <v>0.12300322087386538</v>
      </c>
      <c r="I106" s="9" t="s">
        <v>173</v>
      </c>
      <c r="L106" s="25"/>
    </row>
    <row r="107" spans="1:18" x14ac:dyDescent="0.3">
      <c r="A107" s="57"/>
      <c r="B107" s="60"/>
      <c r="C107" s="60"/>
      <c r="D107" s="60"/>
      <c r="E107" s="60"/>
      <c r="F107" s="60"/>
    </row>
    <row r="108" spans="1:18" x14ac:dyDescent="0.3">
      <c r="A108" s="57" t="s">
        <v>194</v>
      </c>
      <c r="B108" s="60">
        <v>0.22275270846211406</v>
      </c>
      <c r="C108" s="60">
        <v>0.60977811757816314</v>
      </c>
      <c r="D108" s="60">
        <v>0.12647623385496307</v>
      </c>
      <c r="E108" s="60">
        <v>4.0992940104759734E-2</v>
      </c>
      <c r="F108" s="60">
        <v>1</v>
      </c>
      <c r="I108" s="29"/>
      <c r="J108" s="29"/>
      <c r="K108" s="29"/>
      <c r="L108" s="25"/>
    </row>
    <row r="109" spans="1:18" x14ac:dyDescent="0.3">
      <c r="A109" s="57" t="s">
        <v>195</v>
      </c>
      <c r="B109" s="60">
        <v>0.22597069623599453</v>
      </c>
      <c r="C109" s="60">
        <v>0.60186934874086517</v>
      </c>
      <c r="D109" s="60">
        <v>0.11552970638294789</v>
      </c>
      <c r="E109" s="60">
        <v>5.6630933251732803E-2</v>
      </c>
      <c r="F109" s="60">
        <v>1</v>
      </c>
      <c r="I109" s="29"/>
      <c r="J109" s="29"/>
      <c r="K109" s="29"/>
      <c r="L109" s="25"/>
    </row>
    <row r="110" spans="1:18" x14ac:dyDescent="0.3">
      <c r="I110" s="29"/>
      <c r="J110" s="29"/>
      <c r="K110" s="29"/>
      <c r="L110" s="25"/>
    </row>
    <row r="111" spans="1:18" x14ac:dyDescent="0.3">
      <c r="A111" s="9" t="s">
        <v>177</v>
      </c>
    </row>
    <row r="113" spans="1:18" x14ac:dyDescent="0.3">
      <c r="A113" s="9" t="s">
        <v>197</v>
      </c>
      <c r="J113" s="29"/>
      <c r="K113" s="29"/>
      <c r="L113" s="29"/>
      <c r="M113" s="25"/>
    </row>
    <row r="114" spans="1:18" ht="15" thickBot="1" x14ac:dyDescent="0.35">
      <c r="J114" s="29"/>
      <c r="K114" s="29"/>
      <c r="L114" s="29"/>
      <c r="M114" s="25"/>
    </row>
    <row r="115" spans="1:18" ht="28.8" x14ac:dyDescent="0.3">
      <c r="A115" s="65" t="s">
        <v>180</v>
      </c>
      <c r="B115" s="56" t="s">
        <v>24</v>
      </c>
      <c r="C115" s="56" t="s">
        <v>25</v>
      </c>
      <c r="D115" s="56" t="s">
        <v>26</v>
      </c>
      <c r="E115" s="56" t="s">
        <v>27</v>
      </c>
      <c r="F115" s="56" t="s">
        <v>153</v>
      </c>
      <c r="I115" s="63" t="s">
        <v>181</v>
      </c>
      <c r="J115" s="64" t="s">
        <v>182</v>
      </c>
      <c r="K115" s="64" t="s">
        <v>179</v>
      </c>
      <c r="L115" s="64" t="s">
        <v>183</v>
      </c>
      <c r="M115" s="64" t="s">
        <v>184</v>
      </c>
      <c r="O115" s="66"/>
      <c r="P115" s="45">
        <v>2017</v>
      </c>
      <c r="Q115" s="45" t="s">
        <v>169</v>
      </c>
      <c r="R115" s="45" t="s">
        <v>185</v>
      </c>
    </row>
    <row r="116" spans="1:18" x14ac:dyDescent="0.3">
      <c r="A116" s="57" t="s">
        <v>186</v>
      </c>
      <c r="B116" s="58">
        <v>78643</v>
      </c>
      <c r="C116" s="58">
        <v>209160</v>
      </c>
      <c r="D116" s="58">
        <v>37222</v>
      </c>
      <c r="E116" s="58">
        <v>14288</v>
      </c>
      <c r="F116" s="58">
        <v>339313</v>
      </c>
      <c r="I116" s="2" t="s">
        <v>187</v>
      </c>
      <c r="J116" s="58">
        <v>1688</v>
      </c>
      <c r="K116" s="58">
        <v>2127</v>
      </c>
      <c r="L116" s="58">
        <v>439</v>
      </c>
      <c r="M116" s="60">
        <v>0.26007109004739337</v>
      </c>
      <c r="O116" s="2" t="s">
        <v>188</v>
      </c>
      <c r="P116" s="59">
        <v>62.2</v>
      </c>
      <c r="Q116" s="59">
        <v>64.400000000000006</v>
      </c>
      <c r="R116" s="59">
        <v>2.2000000000000028</v>
      </c>
    </row>
    <row r="117" spans="1:18" x14ac:dyDescent="0.3">
      <c r="A117" s="57" t="s">
        <v>189</v>
      </c>
      <c r="B117" s="58">
        <v>90561</v>
      </c>
      <c r="C117" s="58">
        <v>232383</v>
      </c>
      <c r="D117" s="58">
        <v>42541</v>
      </c>
      <c r="E117" s="58">
        <v>16587</v>
      </c>
      <c r="F117" s="58">
        <v>382072</v>
      </c>
      <c r="I117" s="2" t="s">
        <v>190</v>
      </c>
      <c r="J117" s="58">
        <v>1060</v>
      </c>
      <c r="K117" s="58">
        <v>1328</v>
      </c>
      <c r="L117" s="58">
        <v>268</v>
      </c>
      <c r="M117" s="60">
        <v>0.25283018867924528</v>
      </c>
    </row>
    <row r="118" spans="1:18" ht="15" thickBot="1" x14ac:dyDescent="0.35">
      <c r="A118" s="57"/>
      <c r="B118" s="58"/>
      <c r="C118" s="58"/>
      <c r="D118" s="58"/>
      <c r="E118" s="58"/>
      <c r="F118" s="58"/>
      <c r="I118" s="61" t="s">
        <v>191</v>
      </c>
      <c r="J118" s="67">
        <v>2748</v>
      </c>
      <c r="K118" s="67">
        <v>3455</v>
      </c>
      <c r="L118" s="67">
        <v>707</v>
      </c>
      <c r="M118" s="62">
        <v>0.25727802037845704</v>
      </c>
      <c r="O118" s="9" t="s">
        <v>176</v>
      </c>
    </row>
    <row r="119" spans="1:18" x14ac:dyDescent="0.3">
      <c r="A119" s="57" t="s">
        <v>192</v>
      </c>
      <c r="B119" s="58">
        <v>11918</v>
      </c>
      <c r="C119" s="58">
        <v>23223</v>
      </c>
      <c r="D119" s="58">
        <v>5319</v>
      </c>
      <c r="E119" s="58">
        <v>2299</v>
      </c>
      <c r="F119" s="58">
        <v>42759</v>
      </c>
    </row>
    <row r="120" spans="1:18" x14ac:dyDescent="0.3">
      <c r="A120" s="57" t="s">
        <v>193</v>
      </c>
      <c r="B120" s="60">
        <v>0.15154559210609972</v>
      </c>
      <c r="C120" s="60">
        <v>0.11102983362019507</v>
      </c>
      <c r="D120" s="60">
        <v>0.14289936059319758</v>
      </c>
      <c r="E120" s="60">
        <v>0.16090425531914893</v>
      </c>
      <c r="F120" s="60">
        <v>0.12601639194490044</v>
      </c>
      <c r="I120" s="9" t="s">
        <v>173</v>
      </c>
      <c r="L120" s="25"/>
    </row>
    <row r="121" spans="1:18" x14ac:dyDescent="0.3">
      <c r="A121" s="57"/>
      <c r="B121" s="60"/>
      <c r="C121" s="60"/>
      <c r="D121" s="60"/>
      <c r="E121" s="60"/>
      <c r="F121" s="60"/>
    </row>
    <row r="122" spans="1:18" x14ac:dyDescent="0.3">
      <c r="A122" s="57" t="s">
        <v>194</v>
      </c>
      <c r="B122" s="60">
        <v>0.23177125544850918</v>
      </c>
      <c r="C122" s="60">
        <v>0.61642200564080951</v>
      </c>
      <c r="D122" s="60">
        <v>0.10969812532971032</v>
      </c>
      <c r="E122" s="60">
        <v>4.2108613580970962E-2</v>
      </c>
      <c r="F122" s="60">
        <v>1</v>
      </c>
    </row>
    <row r="123" spans="1:18" x14ac:dyDescent="0.3">
      <c r="A123" s="57" t="s">
        <v>195</v>
      </c>
      <c r="B123" s="60">
        <v>0.23702600556963085</v>
      </c>
      <c r="C123" s="60">
        <v>0.60821782281873571</v>
      </c>
      <c r="D123" s="60">
        <v>0.11134288825142905</v>
      </c>
      <c r="E123" s="60">
        <v>4.3413283360204356E-2</v>
      </c>
      <c r="F123" s="60">
        <v>1</v>
      </c>
    </row>
    <row r="124" spans="1:18" x14ac:dyDescent="0.3">
      <c r="I124" s="29"/>
      <c r="J124" s="29"/>
      <c r="K124" s="29"/>
      <c r="L124" s="25"/>
    </row>
    <row r="125" spans="1:18" x14ac:dyDescent="0.3">
      <c r="A125" s="9" t="s">
        <v>177</v>
      </c>
      <c r="I125" s="29"/>
      <c r="J125" s="29"/>
      <c r="K125" s="29"/>
      <c r="L125" s="25"/>
    </row>
    <row r="126" spans="1:18" x14ac:dyDescent="0.3">
      <c r="I126" s="29"/>
      <c r="J126" s="29"/>
      <c r="K126" s="29"/>
      <c r="L126" s="25"/>
    </row>
    <row r="127" spans="1:18" x14ac:dyDescent="0.3">
      <c r="A127" s="9" t="s">
        <v>206</v>
      </c>
      <c r="J127" s="29"/>
      <c r="K127" s="29"/>
      <c r="L127" s="29"/>
      <c r="M127" s="25"/>
    </row>
    <row r="128" spans="1:18" ht="15" thickBot="1" x14ac:dyDescent="0.35">
      <c r="J128" s="29"/>
      <c r="K128" s="29"/>
      <c r="L128" s="29"/>
      <c r="M128" s="25"/>
    </row>
    <row r="129" spans="1:18" ht="28.8" x14ac:dyDescent="0.3">
      <c r="A129" s="65" t="s">
        <v>180</v>
      </c>
      <c r="B129" s="56" t="s">
        <v>24</v>
      </c>
      <c r="C129" s="56" t="s">
        <v>25</v>
      </c>
      <c r="D129" s="56" t="s">
        <v>26</v>
      </c>
      <c r="E129" s="56" t="s">
        <v>27</v>
      </c>
      <c r="F129" s="56" t="s">
        <v>153</v>
      </c>
      <c r="I129" s="63" t="s">
        <v>181</v>
      </c>
      <c r="J129" s="64" t="s">
        <v>182</v>
      </c>
      <c r="K129" s="64" t="s">
        <v>179</v>
      </c>
      <c r="L129" s="64" t="s">
        <v>183</v>
      </c>
      <c r="M129" s="64" t="s">
        <v>184</v>
      </c>
      <c r="O129" s="66"/>
      <c r="P129" s="45">
        <v>2017</v>
      </c>
      <c r="Q129" s="45" t="s">
        <v>169</v>
      </c>
      <c r="R129" s="45" t="s">
        <v>185</v>
      </c>
    </row>
    <row r="130" spans="1:18" x14ac:dyDescent="0.3">
      <c r="A130" s="57" t="s">
        <v>186</v>
      </c>
      <c r="B130" s="58">
        <v>33563</v>
      </c>
      <c r="C130" s="58">
        <v>81102</v>
      </c>
      <c r="D130" s="58">
        <v>20190</v>
      </c>
      <c r="E130" s="58">
        <v>6821</v>
      </c>
      <c r="F130" s="58">
        <v>141676</v>
      </c>
      <c r="I130" s="2" t="s">
        <v>187</v>
      </c>
      <c r="J130" s="58">
        <v>1034</v>
      </c>
      <c r="K130" s="58">
        <v>1472</v>
      </c>
      <c r="L130" s="58">
        <v>438</v>
      </c>
      <c r="M130" s="60">
        <v>0.42359767891682787</v>
      </c>
      <c r="O130" s="2" t="s">
        <v>188</v>
      </c>
      <c r="P130" s="59">
        <v>74.599999999999994</v>
      </c>
      <c r="Q130" s="59">
        <v>77.8</v>
      </c>
      <c r="R130" s="59">
        <v>3.2000000000000028</v>
      </c>
    </row>
    <row r="131" spans="1:18" x14ac:dyDescent="0.3">
      <c r="A131" s="57" t="s">
        <v>189</v>
      </c>
      <c r="B131" s="58">
        <v>37470</v>
      </c>
      <c r="C131" s="58">
        <v>86530</v>
      </c>
      <c r="D131" s="58">
        <v>20380</v>
      </c>
      <c r="E131" s="58">
        <v>9480</v>
      </c>
      <c r="F131" s="58">
        <v>153860</v>
      </c>
      <c r="I131" s="2" t="s">
        <v>190</v>
      </c>
      <c r="J131" s="58">
        <v>498</v>
      </c>
      <c r="K131" s="58">
        <v>679</v>
      </c>
      <c r="L131" s="58">
        <v>181</v>
      </c>
      <c r="M131" s="60">
        <v>0.3634538152610442</v>
      </c>
    </row>
    <row r="132" spans="1:18" ht="15" thickBot="1" x14ac:dyDescent="0.35">
      <c r="A132" s="57"/>
      <c r="B132" s="58"/>
      <c r="C132" s="58"/>
      <c r="D132" s="58"/>
      <c r="E132" s="58"/>
      <c r="F132" s="58"/>
      <c r="I132" s="61" t="s">
        <v>191</v>
      </c>
      <c r="J132" s="67">
        <v>1532</v>
      </c>
      <c r="K132" s="67">
        <v>2151</v>
      </c>
      <c r="L132" s="67">
        <v>619</v>
      </c>
      <c r="M132" s="62">
        <v>0.40404699738903394</v>
      </c>
      <c r="O132" s="9" t="s">
        <v>176</v>
      </c>
    </row>
    <row r="133" spans="1:18" x14ac:dyDescent="0.3">
      <c r="A133" s="57" t="s">
        <v>192</v>
      </c>
      <c r="B133" s="58">
        <v>3907</v>
      </c>
      <c r="C133" s="58">
        <v>5428</v>
      </c>
      <c r="D133" s="58">
        <v>190</v>
      </c>
      <c r="E133" s="58">
        <v>2659</v>
      </c>
      <c r="F133" s="58">
        <v>12184</v>
      </c>
    </row>
    <row r="134" spans="1:18" x14ac:dyDescent="0.3">
      <c r="A134" s="57" t="s">
        <v>193</v>
      </c>
      <c r="B134" s="60">
        <v>0.11640794922980663</v>
      </c>
      <c r="C134" s="60">
        <v>6.6928065892333105E-2</v>
      </c>
      <c r="D134" s="60">
        <v>9.410599306587419E-3</v>
      </c>
      <c r="E134" s="60">
        <v>0.38982553877730536</v>
      </c>
      <c r="F134" s="60">
        <v>8.5999040063242896E-2</v>
      </c>
      <c r="I134" s="9" t="s">
        <v>173</v>
      </c>
      <c r="L134" s="25"/>
    </row>
    <row r="135" spans="1:18" x14ac:dyDescent="0.3">
      <c r="A135" s="57"/>
      <c r="B135" s="60"/>
      <c r="C135" s="60"/>
      <c r="D135" s="60"/>
      <c r="E135" s="60"/>
      <c r="F135" s="60"/>
    </row>
    <row r="136" spans="1:18" x14ac:dyDescent="0.3">
      <c r="A136" s="57" t="s">
        <v>194</v>
      </c>
      <c r="B136" s="60">
        <v>0.23689968660888225</v>
      </c>
      <c r="C136" s="60">
        <v>0.57244699172760383</v>
      </c>
      <c r="D136" s="60">
        <v>0.14250825827945454</v>
      </c>
      <c r="E136" s="60">
        <v>4.8145063384059404E-2</v>
      </c>
      <c r="F136" s="60">
        <v>1</v>
      </c>
    </row>
    <row r="137" spans="1:18" x14ac:dyDescent="0.3">
      <c r="A137" s="57" t="s">
        <v>195</v>
      </c>
      <c r="B137" s="60">
        <v>0.24353308202261797</v>
      </c>
      <c r="C137" s="60">
        <v>0.56239438450539447</v>
      </c>
      <c r="D137" s="60">
        <v>0.13245807877291044</v>
      </c>
      <c r="E137" s="60">
        <v>6.161445469907708E-2</v>
      </c>
      <c r="F137" s="60">
        <v>1</v>
      </c>
    </row>
    <row r="138" spans="1:18" x14ac:dyDescent="0.3">
      <c r="I138" s="29"/>
      <c r="J138" s="29"/>
      <c r="K138" s="29"/>
      <c r="L138" s="25"/>
    </row>
    <row r="139" spans="1:18" x14ac:dyDescent="0.3">
      <c r="A139" s="9" t="s">
        <v>177</v>
      </c>
      <c r="I139" s="29"/>
      <c r="J139" s="29"/>
      <c r="K139" s="29"/>
      <c r="L139" s="25"/>
    </row>
    <row r="140" spans="1:18" x14ac:dyDescent="0.3">
      <c r="I140" s="29"/>
      <c r="J140" s="29"/>
      <c r="K140" s="29"/>
      <c r="L140" s="25"/>
    </row>
    <row r="141" spans="1:18" x14ac:dyDescent="0.3">
      <c r="A141" s="9" t="s">
        <v>207</v>
      </c>
      <c r="J141" s="29"/>
      <c r="K141" s="29"/>
      <c r="L141" s="29"/>
      <c r="M141" s="25"/>
    </row>
    <row r="142" spans="1:18" ht="15" thickBot="1" x14ac:dyDescent="0.35">
      <c r="J142" s="29"/>
      <c r="K142" s="29"/>
      <c r="L142" s="29"/>
      <c r="M142" s="25"/>
    </row>
    <row r="143" spans="1:18" ht="28.8" x14ac:dyDescent="0.3">
      <c r="A143" s="65" t="s">
        <v>180</v>
      </c>
      <c r="B143" s="56" t="s">
        <v>24</v>
      </c>
      <c r="C143" s="56" t="s">
        <v>25</v>
      </c>
      <c r="D143" s="56" t="s">
        <v>26</v>
      </c>
      <c r="E143" s="56" t="s">
        <v>27</v>
      </c>
      <c r="F143" s="56" t="s">
        <v>153</v>
      </c>
      <c r="I143" s="63" t="s">
        <v>181</v>
      </c>
      <c r="J143" s="64" t="s">
        <v>182</v>
      </c>
      <c r="K143" s="64" t="s">
        <v>179</v>
      </c>
      <c r="L143" s="64" t="s">
        <v>183</v>
      </c>
      <c r="M143" s="64" t="s">
        <v>184</v>
      </c>
      <c r="O143" s="66"/>
      <c r="P143" s="45">
        <v>2017</v>
      </c>
      <c r="Q143" s="45" t="s">
        <v>169</v>
      </c>
      <c r="R143" s="45" t="s">
        <v>185</v>
      </c>
    </row>
    <row r="144" spans="1:18" x14ac:dyDescent="0.3">
      <c r="A144" s="57" t="s">
        <v>186</v>
      </c>
      <c r="B144" s="58">
        <v>28347</v>
      </c>
      <c r="C144" s="58">
        <v>77491</v>
      </c>
      <c r="D144" s="58">
        <v>16063</v>
      </c>
      <c r="E144" s="58">
        <v>5218</v>
      </c>
      <c r="F144" s="58">
        <v>127119</v>
      </c>
      <c r="I144" s="2" t="s">
        <v>187</v>
      </c>
      <c r="J144" s="58">
        <v>803</v>
      </c>
      <c r="K144" s="58">
        <v>1209</v>
      </c>
      <c r="L144" s="58">
        <v>406</v>
      </c>
      <c r="M144" s="60">
        <v>0.50560398505603987</v>
      </c>
      <c r="O144" s="2" t="s">
        <v>188</v>
      </c>
      <c r="P144" s="59">
        <v>64</v>
      </c>
      <c r="Q144" s="59">
        <v>68.5</v>
      </c>
      <c r="R144" s="59">
        <v>4.5</v>
      </c>
    </row>
    <row r="145" spans="1:18" x14ac:dyDescent="0.3">
      <c r="A145" s="57" t="s">
        <v>189</v>
      </c>
      <c r="B145" s="58">
        <v>33011.053950000001</v>
      </c>
      <c r="C145" s="58">
        <v>84204.547040000005</v>
      </c>
      <c r="D145" s="58">
        <v>16897.958409999999</v>
      </c>
      <c r="E145" s="58">
        <v>7772.5337209999998</v>
      </c>
      <c r="F145" s="58">
        <v>141886.0931</v>
      </c>
      <c r="I145" s="2" t="s">
        <v>190</v>
      </c>
      <c r="J145" s="58">
        <v>439</v>
      </c>
      <c r="K145" s="58">
        <v>636</v>
      </c>
      <c r="L145" s="58">
        <v>197</v>
      </c>
      <c r="M145" s="60">
        <v>0.44874715261958997</v>
      </c>
    </row>
    <row r="146" spans="1:18" ht="15" thickBot="1" x14ac:dyDescent="0.35">
      <c r="A146" s="57"/>
      <c r="B146" s="58"/>
      <c r="C146" s="58"/>
      <c r="D146" s="58"/>
      <c r="E146" s="58"/>
      <c r="F146" s="58"/>
      <c r="I146" s="61" t="s">
        <v>191</v>
      </c>
      <c r="J146" s="67">
        <v>1242</v>
      </c>
      <c r="K146" s="67">
        <v>1845</v>
      </c>
      <c r="L146" s="67">
        <v>603</v>
      </c>
      <c r="M146" s="62">
        <v>0.48550724637681159</v>
      </c>
      <c r="O146" s="9" t="s">
        <v>176</v>
      </c>
    </row>
    <row r="147" spans="1:18" x14ac:dyDescent="0.3">
      <c r="A147" s="57" t="s">
        <v>192</v>
      </c>
      <c r="B147" s="58">
        <v>4664.0539500000014</v>
      </c>
      <c r="C147" s="58">
        <v>6713.5470400000049</v>
      </c>
      <c r="D147" s="58">
        <v>834.95840999999928</v>
      </c>
      <c r="E147" s="58">
        <v>2554.5337209999998</v>
      </c>
      <c r="F147" s="58">
        <v>14767.093099999998</v>
      </c>
    </row>
    <row r="148" spans="1:18" x14ac:dyDescent="0.3">
      <c r="A148" s="57" t="s">
        <v>193</v>
      </c>
      <c r="B148" s="60">
        <v>0.16453430521748338</v>
      </c>
      <c r="C148" s="60">
        <v>8.6636474429288624E-2</v>
      </c>
      <c r="D148" s="60">
        <v>5.198022847537815E-2</v>
      </c>
      <c r="E148" s="60">
        <v>0.48956184764277499</v>
      </c>
      <c r="F148" s="60">
        <v>0.11616747378440673</v>
      </c>
      <c r="I148" s="9" t="s">
        <v>173</v>
      </c>
      <c r="L148" s="25"/>
    </row>
    <row r="149" spans="1:18" x14ac:dyDescent="0.3">
      <c r="A149" s="57"/>
      <c r="B149" s="60"/>
      <c r="C149" s="60"/>
      <c r="D149" s="60"/>
      <c r="E149" s="60"/>
      <c r="F149" s="60"/>
    </row>
    <row r="150" spans="1:18" x14ac:dyDescent="0.3">
      <c r="A150" s="57" t="s">
        <v>194</v>
      </c>
      <c r="B150" s="60">
        <v>0.22299577561182829</v>
      </c>
      <c r="C150" s="60">
        <v>0.60959415980301923</v>
      </c>
      <c r="D150" s="60">
        <v>0.12636191285331067</v>
      </c>
      <c r="E150" s="60">
        <v>4.1048151731841814E-2</v>
      </c>
      <c r="F150" s="60">
        <v>1</v>
      </c>
    </row>
    <row r="151" spans="1:18" x14ac:dyDescent="0.3">
      <c r="A151" s="57" t="s">
        <v>195</v>
      </c>
      <c r="B151" s="60">
        <v>0.23265884082616975</v>
      </c>
      <c r="C151" s="60">
        <v>0.59346582318433017</v>
      </c>
      <c r="D151" s="60">
        <v>0.1190952407019233</v>
      </c>
      <c r="E151" s="60">
        <v>5.4780095435582897E-2</v>
      </c>
      <c r="F151" s="60">
        <v>1</v>
      </c>
    </row>
    <row r="152" spans="1:18" x14ac:dyDescent="0.3">
      <c r="I152" s="29"/>
      <c r="J152" s="29"/>
      <c r="K152" s="29"/>
      <c r="L152" s="25"/>
    </row>
    <row r="153" spans="1:18" x14ac:dyDescent="0.3">
      <c r="A153" s="9" t="s">
        <v>177</v>
      </c>
      <c r="I153" s="29"/>
      <c r="J153" s="29"/>
      <c r="K153" s="29"/>
      <c r="L153" s="25"/>
    </row>
    <row r="154" spans="1:18" x14ac:dyDescent="0.3">
      <c r="I154" s="29"/>
      <c r="J154" s="29"/>
      <c r="K154" s="29"/>
      <c r="L154" s="25"/>
    </row>
    <row r="155" spans="1:18" x14ac:dyDescent="0.3">
      <c r="A155" s="9" t="s">
        <v>198</v>
      </c>
      <c r="I155" s="29"/>
      <c r="J155" s="29"/>
      <c r="K155" s="29"/>
      <c r="L155" s="25"/>
    </row>
    <row r="156" spans="1:18" ht="15" thickBot="1" x14ac:dyDescent="0.35"/>
    <row r="157" spans="1:18" ht="28.8" x14ac:dyDescent="0.3">
      <c r="A157" s="65" t="s">
        <v>180</v>
      </c>
      <c r="B157" s="56" t="s">
        <v>24</v>
      </c>
      <c r="C157" s="56" t="s">
        <v>25</v>
      </c>
      <c r="D157" s="56" t="s">
        <v>26</v>
      </c>
      <c r="E157" s="56" t="s">
        <v>27</v>
      </c>
      <c r="F157" s="56" t="s">
        <v>153</v>
      </c>
      <c r="I157" s="63" t="s">
        <v>181</v>
      </c>
      <c r="J157" s="64" t="s">
        <v>182</v>
      </c>
      <c r="K157" s="64" t="s">
        <v>179</v>
      </c>
      <c r="L157" s="64" t="s">
        <v>183</v>
      </c>
      <c r="M157" s="64" t="s">
        <v>184</v>
      </c>
      <c r="O157" s="66"/>
      <c r="P157" s="45">
        <v>2017</v>
      </c>
      <c r="Q157" s="45" t="s">
        <v>169</v>
      </c>
      <c r="R157" s="45" t="s">
        <v>185</v>
      </c>
    </row>
    <row r="158" spans="1:18" x14ac:dyDescent="0.3">
      <c r="A158" s="57" t="s">
        <v>186</v>
      </c>
      <c r="B158" s="58">
        <v>50890</v>
      </c>
      <c r="C158" s="58">
        <v>136605</v>
      </c>
      <c r="D158" s="58">
        <v>28578</v>
      </c>
      <c r="E158" s="58">
        <v>9091</v>
      </c>
      <c r="F158" s="58">
        <v>225164</v>
      </c>
      <c r="I158" s="2" t="s">
        <v>187</v>
      </c>
      <c r="J158" s="58">
        <v>1220</v>
      </c>
      <c r="K158" s="58">
        <v>1863</v>
      </c>
      <c r="L158" s="58">
        <v>643</v>
      </c>
      <c r="M158" s="60">
        <v>0.52704918032786885</v>
      </c>
      <c r="O158" s="2" t="s">
        <v>188</v>
      </c>
      <c r="P158" s="59">
        <v>64.8</v>
      </c>
      <c r="Q158" s="59">
        <v>68.2</v>
      </c>
      <c r="R158" s="59">
        <v>3.4000000000000057</v>
      </c>
    </row>
    <row r="159" spans="1:18" x14ac:dyDescent="0.3">
      <c r="A159" s="57" t="s">
        <v>189</v>
      </c>
      <c r="B159" s="58">
        <v>60914</v>
      </c>
      <c r="C159" s="58">
        <v>154063</v>
      </c>
      <c r="D159" s="58">
        <v>30241</v>
      </c>
      <c r="E159" s="58">
        <v>13979</v>
      </c>
      <c r="F159" s="58">
        <v>259197</v>
      </c>
      <c r="I159" s="2" t="s">
        <v>190</v>
      </c>
      <c r="J159" s="58">
        <v>646</v>
      </c>
      <c r="K159" s="58">
        <v>972</v>
      </c>
      <c r="L159" s="58">
        <v>326</v>
      </c>
      <c r="M159" s="60">
        <v>0.50464396284829727</v>
      </c>
    </row>
    <row r="160" spans="1:18" ht="15" thickBot="1" x14ac:dyDescent="0.35">
      <c r="A160" s="57"/>
      <c r="B160" s="58"/>
      <c r="C160" s="58"/>
      <c r="D160" s="58"/>
      <c r="E160" s="58"/>
      <c r="F160" s="58"/>
      <c r="I160" s="61" t="s">
        <v>191</v>
      </c>
      <c r="J160" s="67">
        <v>1866</v>
      </c>
      <c r="K160" s="67">
        <v>2835</v>
      </c>
      <c r="L160" s="67">
        <v>969</v>
      </c>
      <c r="M160" s="62">
        <v>0.51929260450160775</v>
      </c>
      <c r="O160" s="9" t="s">
        <v>176</v>
      </c>
    </row>
    <row r="161" spans="1:18" x14ac:dyDescent="0.3">
      <c r="A161" s="57" t="s">
        <v>192</v>
      </c>
      <c r="B161" s="58">
        <v>10024</v>
      </c>
      <c r="C161" s="58">
        <v>17458</v>
      </c>
      <c r="D161" s="58">
        <v>1663</v>
      </c>
      <c r="E161" s="58">
        <v>4888</v>
      </c>
      <c r="F161" s="58">
        <v>34033</v>
      </c>
    </row>
    <row r="162" spans="1:18" x14ac:dyDescent="0.3">
      <c r="A162" s="57" t="s">
        <v>193</v>
      </c>
      <c r="B162" s="60">
        <v>0.19697386519944979</v>
      </c>
      <c r="C162" s="60">
        <v>0.12779912887522418</v>
      </c>
      <c r="D162" s="60">
        <v>5.8191615928336479E-2</v>
      </c>
      <c r="E162" s="60">
        <v>0.53767462325376747</v>
      </c>
      <c r="F162" s="60">
        <v>0.15114760796574941</v>
      </c>
      <c r="I162" s="9" t="s">
        <v>173</v>
      </c>
      <c r="L162" s="25"/>
    </row>
    <row r="163" spans="1:18" x14ac:dyDescent="0.3">
      <c r="A163" s="57"/>
      <c r="B163" s="60"/>
      <c r="C163" s="60"/>
      <c r="D163" s="60"/>
      <c r="E163" s="60"/>
      <c r="F163" s="60"/>
    </row>
    <row r="164" spans="1:18" x14ac:dyDescent="0.3">
      <c r="A164" s="57" t="s">
        <v>194</v>
      </c>
      <c r="B164" s="60">
        <v>0.22601303938462633</v>
      </c>
      <c r="C164" s="60">
        <v>0.60669112291485316</v>
      </c>
      <c r="D164" s="60">
        <v>0.12692082215629497</v>
      </c>
      <c r="E164" s="60">
        <v>4.037501554422554E-2</v>
      </c>
      <c r="F164" s="60">
        <v>1</v>
      </c>
    </row>
    <row r="165" spans="1:18" x14ac:dyDescent="0.3">
      <c r="A165" s="57" t="s">
        <v>195</v>
      </c>
      <c r="B165" s="60">
        <v>0.23501043607757807</v>
      </c>
      <c r="C165" s="60">
        <v>0.59438573748924561</v>
      </c>
      <c r="D165" s="60">
        <v>0.11667187506028233</v>
      </c>
      <c r="E165" s="60">
        <v>5.3931951372893978E-2</v>
      </c>
      <c r="F165" s="60">
        <v>1</v>
      </c>
      <c r="I165" s="29"/>
      <c r="J165" s="29"/>
      <c r="K165" s="29"/>
      <c r="L165" s="25"/>
    </row>
    <row r="166" spans="1:18" x14ac:dyDescent="0.3">
      <c r="I166" s="29"/>
      <c r="J166" s="29"/>
      <c r="K166" s="29"/>
      <c r="L166" s="25"/>
    </row>
    <row r="167" spans="1:18" x14ac:dyDescent="0.3">
      <c r="A167" s="9" t="s">
        <v>177</v>
      </c>
      <c r="I167" s="29"/>
      <c r="J167" s="29"/>
      <c r="K167" s="29"/>
      <c r="L167" s="25"/>
    </row>
    <row r="168" spans="1:18" x14ac:dyDescent="0.3">
      <c r="I168" s="29"/>
      <c r="J168" s="29"/>
      <c r="K168" s="29"/>
      <c r="L168" s="25"/>
    </row>
    <row r="169" spans="1:18" x14ac:dyDescent="0.3">
      <c r="A169" s="9" t="s">
        <v>208</v>
      </c>
      <c r="J169" s="29"/>
      <c r="K169" s="29"/>
      <c r="L169" s="29"/>
      <c r="M169" s="25"/>
    </row>
    <row r="170" spans="1:18" ht="15" thickBot="1" x14ac:dyDescent="0.35">
      <c r="J170" s="29"/>
      <c r="K170" s="29"/>
      <c r="L170" s="29"/>
      <c r="M170" s="25"/>
    </row>
    <row r="171" spans="1:18" ht="28.8" x14ac:dyDescent="0.3">
      <c r="A171" s="65" t="s">
        <v>180</v>
      </c>
      <c r="B171" s="56" t="s">
        <v>24</v>
      </c>
      <c r="C171" s="56" t="s">
        <v>25</v>
      </c>
      <c r="D171" s="56" t="s">
        <v>26</v>
      </c>
      <c r="E171" s="56" t="s">
        <v>27</v>
      </c>
      <c r="F171" s="56" t="s">
        <v>153</v>
      </c>
      <c r="I171" s="63" t="s">
        <v>181</v>
      </c>
      <c r="J171" s="64" t="s">
        <v>182</v>
      </c>
      <c r="K171" s="64" t="s">
        <v>179</v>
      </c>
      <c r="L171" s="64" t="s">
        <v>183</v>
      </c>
      <c r="M171" s="64" t="s">
        <v>184</v>
      </c>
      <c r="O171" s="66"/>
      <c r="P171" s="45">
        <v>2017</v>
      </c>
      <c r="Q171" s="45" t="s">
        <v>169</v>
      </c>
      <c r="R171" s="45" t="s">
        <v>185</v>
      </c>
    </row>
    <row r="172" spans="1:18" x14ac:dyDescent="0.3">
      <c r="A172" s="57" t="s">
        <v>186</v>
      </c>
      <c r="B172" s="58">
        <v>35832</v>
      </c>
      <c r="C172" s="58">
        <v>86708</v>
      </c>
      <c r="D172" s="58">
        <v>21649</v>
      </c>
      <c r="E172" s="58">
        <v>7889</v>
      </c>
      <c r="F172" s="58">
        <v>152078</v>
      </c>
      <c r="I172" s="2" t="s">
        <v>187</v>
      </c>
      <c r="J172" s="58">
        <v>897</v>
      </c>
      <c r="K172" s="58">
        <v>1262</v>
      </c>
      <c r="L172" s="58">
        <v>365</v>
      </c>
      <c r="M172" s="60">
        <v>0.40691192865105907</v>
      </c>
      <c r="O172" s="2" t="s">
        <v>188</v>
      </c>
      <c r="P172" s="59">
        <v>75.400000000000006</v>
      </c>
      <c r="Q172" s="59">
        <v>77.2</v>
      </c>
      <c r="R172" s="59">
        <v>1.7999999999999972</v>
      </c>
    </row>
    <row r="173" spans="1:18" x14ac:dyDescent="0.3">
      <c r="A173" s="57" t="s">
        <v>189</v>
      </c>
      <c r="B173" s="58">
        <v>42784</v>
      </c>
      <c r="C173" s="58">
        <v>97707</v>
      </c>
      <c r="D173" s="58">
        <v>21703</v>
      </c>
      <c r="E173" s="58">
        <v>10949</v>
      </c>
      <c r="F173" s="58">
        <v>173143</v>
      </c>
      <c r="I173" s="2" t="s">
        <v>190</v>
      </c>
      <c r="J173" s="58">
        <v>597</v>
      </c>
      <c r="K173" s="58">
        <v>830</v>
      </c>
      <c r="L173" s="58">
        <v>233</v>
      </c>
      <c r="M173" s="60">
        <v>0.39028475711892796</v>
      </c>
    </row>
    <row r="174" spans="1:18" ht="15" thickBot="1" x14ac:dyDescent="0.35">
      <c r="A174" s="57"/>
      <c r="B174" s="58"/>
      <c r="C174" s="58"/>
      <c r="D174" s="58"/>
      <c r="E174" s="58"/>
      <c r="F174" s="58"/>
      <c r="I174" s="61" t="s">
        <v>191</v>
      </c>
      <c r="J174" s="67">
        <v>1494</v>
      </c>
      <c r="K174" s="67">
        <v>2092</v>
      </c>
      <c r="L174" s="67">
        <v>598</v>
      </c>
      <c r="M174" s="62">
        <v>0.40026773761713519</v>
      </c>
      <c r="O174" s="9" t="s">
        <v>176</v>
      </c>
    </row>
    <row r="175" spans="1:18" x14ac:dyDescent="0.3">
      <c r="A175" s="57" t="s">
        <v>192</v>
      </c>
      <c r="B175" s="58">
        <v>6952</v>
      </c>
      <c r="C175" s="58">
        <v>10999</v>
      </c>
      <c r="D175" s="58">
        <v>54</v>
      </c>
      <c r="E175" s="58">
        <v>3060</v>
      </c>
      <c r="F175" s="58">
        <v>21065</v>
      </c>
    </row>
    <row r="176" spans="1:18" x14ac:dyDescent="0.3">
      <c r="A176" s="57" t="s">
        <v>193</v>
      </c>
      <c r="B176" s="60">
        <v>0.19401652154498772</v>
      </c>
      <c r="C176" s="60">
        <v>0.12685104027310051</v>
      </c>
      <c r="D176" s="60">
        <v>2.4943415400249433E-3</v>
      </c>
      <c r="E176" s="60">
        <v>0.38788186081886172</v>
      </c>
      <c r="F176" s="60">
        <v>0.13851444653401543</v>
      </c>
      <c r="I176" s="9" t="s">
        <v>173</v>
      </c>
      <c r="L176" s="25"/>
    </row>
    <row r="177" spans="1:18" x14ac:dyDescent="0.3">
      <c r="A177" s="57"/>
      <c r="B177" s="60"/>
      <c r="C177" s="60"/>
      <c r="D177" s="60"/>
      <c r="E177" s="60"/>
      <c r="F177" s="60"/>
    </row>
    <row r="178" spans="1:18" x14ac:dyDescent="0.3">
      <c r="A178" s="57" t="s">
        <v>194</v>
      </c>
      <c r="B178" s="60">
        <v>0.23561593392864189</v>
      </c>
      <c r="C178" s="60">
        <v>0.57015478898986049</v>
      </c>
      <c r="D178" s="60">
        <v>0.14235458120175173</v>
      </c>
      <c r="E178" s="60">
        <v>5.187469587974592E-2</v>
      </c>
      <c r="F178" s="60">
        <v>1</v>
      </c>
      <c r="I178" s="29"/>
      <c r="J178" s="29"/>
      <c r="K178" s="29"/>
      <c r="L178" s="25"/>
    </row>
    <row r="179" spans="1:18" x14ac:dyDescent="0.3">
      <c r="A179" s="57" t="s">
        <v>195</v>
      </c>
      <c r="B179" s="60">
        <v>0.2471021063513974</v>
      </c>
      <c r="C179" s="60">
        <v>0.56431389083012307</v>
      </c>
      <c r="D179" s="60">
        <v>0.12534725631414495</v>
      </c>
      <c r="E179" s="60">
        <v>6.3236746504334571E-2</v>
      </c>
      <c r="F179" s="60">
        <v>1</v>
      </c>
      <c r="I179" s="29"/>
      <c r="J179" s="29"/>
      <c r="K179" s="29"/>
      <c r="L179" s="25"/>
    </row>
    <row r="180" spans="1:18" x14ac:dyDescent="0.3">
      <c r="I180" s="29"/>
      <c r="J180" s="29"/>
      <c r="K180" s="29"/>
      <c r="L180" s="25"/>
    </row>
    <row r="181" spans="1:18" x14ac:dyDescent="0.3">
      <c r="A181" s="9" t="s">
        <v>177</v>
      </c>
      <c r="I181" s="29"/>
      <c r="J181" s="29"/>
      <c r="K181" s="29"/>
      <c r="L181" s="25"/>
    </row>
    <row r="183" spans="1:18" x14ac:dyDescent="0.3">
      <c r="A183" s="9" t="s">
        <v>209</v>
      </c>
      <c r="J183" s="29"/>
      <c r="K183" s="29"/>
      <c r="L183" s="29"/>
      <c r="M183" s="25"/>
    </row>
    <row r="184" spans="1:18" ht="15" thickBot="1" x14ac:dyDescent="0.35">
      <c r="J184" s="29"/>
      <c r="K184" s="29"/>
      <c r="L184" s="29"/>
      <c r="M184" s="25"/>
    </row>
    <row r="185" spans="1:18" ht="28.8" x14ac:dyDescent="0.3">
      <c r="A185" s="65" t="s">
        <v>180</v>
      </c>
      <c r="B185" s="56" t="s">
        <v>24</v>
      </c>
      <c r="C185" s="56" t="s">
        <v>25</v>
      </c>
      <c r="D185" s="56" t="s">
        <v>26</v>
      </c>
      <c r="E185" s="56" t="s">
        <v>27</v>
      </c>
      <c r="F185" s="56" t="s">
        <v>153</v>
      </c>
      <c r="I185" s="63" t="s">
        <v>181</v>
      </c>
      <c r="J185" s="64" t="s">
        <v>182</v>
      </c>
      <c r="K185" s="64" t="s">
        <v>179</v>
      </c>
      <c r="L185" s="64" t="s">
        <v>183</v>
      </c>
      <c r="M185" s="64" t="s">
        <v>184</v>
      </c>
      <c r="O185" s="66"/>
      <c r="P185" s="45">
        <v>2017</v>
      </c>
      <c r="Q185" s="45" t="s">
        <v>169</v>
      </c>
      <c r="R185" s="45" t="s">
        <v>185</v>
      </c>
    </row>
    <row r="186" spans="1:18" x14ac:dyDescent="0.3">
      <c r="A186" s="57" t="s">
        <v>186</v>
      </c>
      <c r="B186" s="58">
        <v>36341</v>
      </c>
      <c r="C186" s="58">
        <v>89582</v>
      </c>
      <c r="D186" s="58">
        <v>20712</v>
      </c>
      <c r="E186" s="58">
        <v>6732</v>
      </c>
      <c r="F186" s="58">
        <v>153367</v>
      </c>
      <c r="I186" s="2" t="s">
        <v>187</v>
      </c>
      <c r="J186" s="58">
        <v>865</v>
      </c>
      <c r="K186" s="58">
        <v>1308</v>
      </c>
      <c r="L186" s="58">
        <v>443</v>
      </c>
      <c r="M186" s="60">
        <v>0.51213872832369944</v>
      </c>
      <c r="O186" s="2" t="s">
        <v>188</v>
      </c>
      <c r="P186" s="59">
        <v>75.400000000000006</v>
      </c>
      <c r="Q186" s="59">
        <v>77.2</v>
      </c>
      <c r="R186" s="59">
        <v>1.7999999999999972</v>
      </c>
    </row>
    <row r="187" spans="1:18" x14ac:dyDescent="0.3">
      <c r="A187" s="57" t="s">
        <v>189</v>
      </c>
      <c r="B187" s="58">
        <v>42674</v>
      </c>
      <c r="C187" s="58">
        <v>101681</v>
      </c>
      <c r="D187" s="58">
        <v>21337</v>
      </c>
      <c r="E187" s="58">
        <v>10020</v>
      </c>
      <c r="F187" s="58">
        <v>175711</v>
      </c>
      <c r="I187" s="2" t="s">
        <v>190</v>
      </c>
      <c r="J187" s="58">
        <v>671</v>
      </c>
      <c r="K187" s="58">
        <v>961</v>
      </c>
      <c r="L187" s="58">
        <v>290</v>
      </c>
      <c r="M187" s="60">
        <v>0.43219076005961254</v>
      </c>
    </row>
    <row r="188" spans="1:18" ht="15" thickBot="1" x14ac:dyDescent="0.35">
      <c r="A188" s="57"/>
      <c r="B188" s="58"/>
      <c r="C188" s="58"/>
      <c r="D188" s="58"/>
      <c r="E188" s="58"/>
      <c r="F188" s="58"/>
      <c r="I188" s="61" t="s">
        <v>191</v>
      </c>
      <c r="J188" s="67">
        <v>1536</v>
      </c>
      <c r="K188" s="67">
        <v>2269</v>
      </c>
      <c r="L188" s="67">
        <v>733</v>
      </c>
      <c r="M188" s="62">
        <v>0.47721354166666669</v>
      </c>
      <c r="O188" s="9" t="s">
        <v>176</v>
      </c>
    </row>
    <row r="189" spans="1:18" x14ac:dyDescent="0.3">
      <c r="A189" s="57" t="s">
        <v>192</v>
      </c>
      <c r="B189" s="58">
        <v>6333</v>
      </c>
      <c r="C189" s="58">
        <v>12099</v>
      </c>
      <c r="D189" s="58">
        <v>625</v>
      </c>
      <c r="E189" s="58">
        <v>3288</v>
      </c>
      <c r="F189" s="58">
        <v>22344</v>
      </c>
    </row>
    <row r="190" spans="1:18" x14ac:dyDescent="0.3">
      <c r="A190" s="57" t="s">
        <v>193</v>
      </c>
      <c r="B190" s="60">
        <v>0.17426598057290663</v>
      </c>
      <c r="C190" s="60">
        <v>0.13506061485566298</v>
      </c>
      <c r="D190" s="60">
        <v>3.0175743530320587E-2</v>
      </c>
      <c r="E190" s="60">
        <v>0.48841354723707664</v>
      </c>
      <c r="F190" s="60">
        <v>0.14568975072864437</v>
      </c>
      <c r="I190" s="9" t="s">
        <v>173</v>
      </c>
      <c r="J190" s="29"/>
      <c r="L190" s="25"/>
    </row>
    <row r="191" spans="1:18" x14ac:dyDescent="0.3">
      <c r="A191" s="57"/>
      <c r="B191" s="60"/>
      <c r="C191" s="60"/>
      <c r="D191" s="60"/>
      <c r="E191" s="60"/>
      <c r="F191" s="60"/>
    </row>
    <row r="192" spans="1:18" x14ac:dyDescent="0.3">
      <c r="A192" s="57" t="s">
        <v>194</v>
      </c>
      <c r="B192" s="60">
        <v>0.23695449477397354</v>
      </c>
      <c r="C192" s="60">
        <v>0.58410218625910393</v>
      </c>
      <c r="D192" s="60">
        <v>0.13504860889239537</v>
      </c>
      <c r="E192" s="60">
        <v>4.3894710074527117E-2</v>
      </c>
      <c r="F192" s="60">
        <v>1</v>
      </c>
      <c r="I192" s="29"/>
      <c r="J192" s="29"/>
      <c r="K192" s="29"/>
      <c r="L192" s="25"/>
    </row>
    <row r="193" spans="1:12" x14ac:dyDescent="0.3">
      <c r="A193" s="57" t="s">
        <v>195</v>
      </c>
      <c r="B193" s="60">
        <v>0.24286470397413937</v>
      </c>
      <c r="C193" s="60">
        <v>0.57868317862854346</v>
      </c>
      <c r="D193" s="60">
        <v>0.12143235198706968</v>
      </c>
      <c r="E193" s="60">
        <v>5.7025456573578208E-2</v>
      </c>
      <c r="F193" s="60">
        <v>1</v>
      </c>
      <c r="I193" s="29"/>
      <c r="J193" s="29"/>
      <c r="K193" s="29"/>
      <c r="L193" s="25"/>
    </row>
    <row r="194" spans="1:12" x14ac:dyDescent="0.3">
      <c r="I194" s="29"/>
      <c r="J194" s="29"/>
      <c r="K194" s="29"/>
      <c r="L194" s="25"/>
    </row>
    <row r="195" spans="1:12" x14ac:dyDescent="0.3">
      <c r="A195" s="9" t="s">
        <v>177</v>
      </c>
      <c r="I195" s="29"/>
      <c r="J195" s="29"/>
      <c r="K195" s="29"/>
      <c r="L195" s="25"/>
    </row>
  </sheetData>
  <pageMargins left="0.7" right="0.7" top="0.75" bottom="0.75" header="0.3" footer="0.3"/>
  <tableParts count="42">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295F-3C75-4A21-BD18-828A7929167A}">
  <sheetPr>
    <tabColor rgb="FF92D050"/>
  </sheetPr>
  <dimension ref="A1:F22"/>
  <sheetViews>
    <sheetView showGridLines="0" tabSelected="1" workbookViewId="0">
      <selection activeCell="F25" sqref="F25:F26"/>
    </sheetView>
  </sheetViews>
  <sheetFormatPr defaultRowHeight="14.4" x14ac:dyDescent="0.3"/>
  <cols>
    <col min="1" max="1" width="12" customWidth="1"/>
    <col min="2" max="2" width="17.88671875" customWidth="1"/>
    <col min="3" max="3" width="18.33203125" customWidth="1"/>
    <col min="4" max="4" width="19.77734375" customWidth="1"/>
  </cols>
  <sheetData>
    <row r="1" spans="1:6" x14ac:dyDescent="0.3">
      <c r="A1" s="99" t="s">
        <v>220</v>
      </c>
      <c r="B1" s="99"/>
      <c r="C1" s="99"/>
      <c r="D1" s="99"/>
    </row>
    <row r="2" spans="1:6" x14ac:dyDescent="0.3">
      <c r="A2" s="99"/>
      <c r="B2" s="99"/>
      <c r="C2" s="99"/>
      <c r="D2" s="99"/>
    </row>
    <row r="3" spans="1:6" ht="29.4" thickBot="1" x14ac:dyDescent="0.35">
      <c r="A3" s="85" t="s">
        <v>1</v>
      </c>
      <c r="B3" s="100" t="s">
        <v>222</v>
      </c>
      <c r="C3" s="100" t="s">
        <v>223</v>
      </c>
    </row>
    <row r="4" spans="1:6" ht="15" thickBot="1" x14ac:dyDescent="0.35">
      <c r="A4" s="88" t="s">
        <v>10</v>
      </c>
      <c r="B4" s="101">
        <v>2151</v>
      </c>
      <c r="C4" s="92">
        <v>0.41397228637413397</v>
      </c>
      <c r="F4" s="25"/>
    </row>
    <row r="5" spans="1:6" ht="15" thickBot="1" x14ac:dyDescent="0.35">
      <c r="A5" s="88" t="s">
        <v>19</v>
      </c>
      <c r="B5" s="102">
        <v>2317</v>
      </c>
      <c r="C5" s="93">
        <v>0.44643545279383429</v>
      </c>
      <c r="F5" s="25"/>
    </row>
    <row r="6" spans="1:6" ht="15" thickBot="1" x14ac:dyDescent="0.35">
      <c r="A6" s="88" t="s">
        <v>4</v>
      </c>
      <c r="B6" s="101">
        <v>7365</v>
      </c>
      <c r="C6" s="92">
        <v>0.33001747546713267</v>
      </c>
      <c r="F6" s="25"/>
    </row>
    <row r="7" spans="1:6" ht="15" thickBot="1" x14ac:dyDescent="0.35">
      <c r="A7" s="88" t="s">
        <v>16</v>
      </c>
      <c r="B7" s="102">
        <v>2123</v>
      </c>
      <c r="C7" s="93">
        <v>0.3746911401341334</v>
      </c>
      <c r="F7" s="25"/>
    </row>
    <row r="8" spans="1:6" ht="15" thickBot="1" x14ac:dyDescent="0.35">
      <c r="A8" s="88" t="s">
        <v>14</v>
      </c>
      <c r="B8" s="101">
        <v>2302</v>
      </c>
      <c r="C8" s="92">
        <v>0.32463686362995348</v>
      </c>
      <c r="F8" s="25"/>
    </row>
    <row r="9" spans="1:6" ht="15" thickBot="1" x14ac:dyDescent="0.35">
      <c r="A9" s="88" t="s">
        <v>13</v>
      </c>
      <c r="B9" s="102">
        <v>2368</v>
      </c>
      <c r="C9" s="93">
        <v>0.32173913043478258</v>
      </c>
      <c r="F9" s="25"/>
    </row>
    <row r="10" spans="1:6" ht="15" thickBot="1" x14ac:dyDescent="0.35">
      <c r="A10" s="88" t="s">
        <v>7</v>
      </c>
      <c r="B10" s="101">
        <v>2763</v>
      </c>
      <c r="C10" s="92">
        <v>0.35054554681552907</v>
      </c>
      <c r="F10" s="25"/>
    </row>
    <row r="11" spans="1:6" ht="15" thickBot="1" x14ac:dyDescent="0.35">
      <c r="A11" s="88" t="s">
        <v>15</v>
      </c>
      <c r="B11" s="103">
        <v>2779.0895849999997</v>
      </c>
      <c r="C11" s="93">
        <v>0.55140666369047608</v>
      </c>
      <c r="F11" s="25"/>
    </row>
    <row r="12" spans="1:6" ht="15" thickBot="1" x14ac:dyDescent="0.35">
      <c r="A12" s="89" t="s">
        <v>5</v>
      </c>
      <c r="B12" s="101">
        <v>2299</v>
      </c>
      <c r="C12" s="92">
        <v>0.16090425531914893</v>
      </c>
      <c r="F12" s="25"/>
    </row>
    <row r="13" spans="1:6" ht="15" thickBot="1" x14ac:dyDescent="0.35">
      <c r="A13" s="88" t="s">
        <v>12</v>
      </c>
      <c r="B13" s="102">
        <v>2659</v>
      </c>
      <c r="C13" s="93">
        <v>0.38982553877730536</v>
      </c>
      <c r="F13" s="25"/>
    </row>
    <row r="14" spans="1:6" ht="15" thickBot="1" x14ac:dyDescent="0.35">
      <c r="A14" s="88" t="s">
        <v>20</v>
      </c>
      <c r="B14" s="101">
        <v>2554.5337209999998</v>
      </c>
      <c r="C14" s="92">
        <v>0.48956184764277499</v>
      </c>
      <c r="F14" s="25"/>
    </row>
    <row r="15" spans="1:6" ht="15" thickBot="1" x14ac:dyDescent="0.35">
      <c r="A15" s="88" t="s">
        <v>41</v>
      </c>
      <c r="B15" s="102">
        <v>4888</v>
      </c>
      <c r="C15" s="93">
        <v>0.53767462325376747</v>
      </c>
      <c r="F15" s="25"/>
    </row>
    <row r="16" spans="1:6" ht="15" thickBot="1" x14ac:dyDescent="0.35">
      <c r="A16" s="88" t="s">
        <v>11</v>
      </c>
      <c r="B16" s="101">
        <v>3060</v>
      </c>
      <c r="C16" s="92">
        <v>0.38788186081886172</v>
      </c>
      <c r="F16" s="25"/>
    </row>
    <row r="17" spans="1:6" ht="15" thickBot="1" x14ac:dyDescent="0.35">
      <c r="A17" s="88" t="s">
        <v>18</v>
      </c>
      <c r="B17" s="102">
        <v>3288</v>
      </c>
      <c r="C17" s="93">
        <v>0.48841354723707664</v>
      </c>
      <c r="F17" s="25"/>
    </row>
    <row r="18" spans="1:6" ht="15" thickBot="1" x14ac:dyDescent="0.35">
      <c r="A18" s="90"/>
      <c r="B18" s="104"/>
      <c r="C18" s="91"/>
      <c r="F18" s="25"/>
    </row>
    <row r="19" spans="1:6" ht="15" thickBot="1" x14ac:dyDescent="0.35">
      <c r="A19" s="88" t="s">
        <v>217</v>
      </c>
      <c r="B19" s="105">
        <v>216306</v>
      </c>
      <c r="C19" s="96">
        <v>0.41427375783564724</v>
      </c>
      <c r="F19" s="25"/>
    </row>
    <row r="20" spans="1:6" x14ac:dyDescent="0.3">
      <c r="A20" s="106"/>
      <c r="B20" s="108"/>
      <c r="C20" s="109"/>
      <c r="F20" s="25"/>
    </row>
    <row r="21" spans="1:6" x14ac:dyDescent="0.3">
      <c r="A21" t="s">
        <v>177</v>
      </c>
    </row>
    <row r="22" spans="1:6" x14ac:dyDescent="0.3">
      <c r="A22" s="107" t="s">
        <v>175</v>
      </c>
      <c r="B22" s="107"/>
      <c r="C22" s="107"/>
      <c r="D22" s="107"/>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D243-2391-4359-8C0F-73AB3F1F2109}">
  <sheetPr>
    <tabColor rgb="FF92D050"/>
  </sheetPr>
  <dimension ref="A1:G27"/>
  <sheetViews>
    <sheetView showGridLines="0" workbookViewId="0">
      <selection activeCell="D31" sqref="D31"/>
    </sheetView>
  </sheetViews>
  <sheetFormatPr defaultRowHeight="14.4" x14ac:dyDescent="0.3"/>
  <cols>
    <col min="1" max="1" width="12" customWidth="1"/>
    <col min="3" max="3" width="12.88671875" bestFit="1" customWidth="1"/>
    <col min="4" max="4" width="19.77734375" bestFit="1" customWidth="1"/>
  </cols>
  <sheetData>
    <row r="1" spans="1:7" x14ac:dyDescent="0.3">
      <c r="A1" s="99" t="s">
        <v>221</v>
      </c>
      <c r="B1" s="99"/>
      <c r="C1" s="99"/>
      <c r="D1" s="99"/>
    </row>
    <row r="2" spans="1:7" x14ac:dyDescent="0.3">
      <c r="A2" s="99"/>
      <c r="B2" s="99"/>
      <c r="C2" s="99"/>
      <c r="D2" s="99"/>
    </row>
    <row r="3" spans="1:7" ht="15" thickBot="1" x14ac:dyDescent="0.35">
      <c r="A3" s="85" t="s">
        <v>1</v>
      </c>
      <c r="B3" s="86">
        <v>2018</v>
      </c>
      <c r="C3" s="87" t="s">
        <v>169</v>
      </c>
      <c r="D3" s="86" t="s">
        <v>218</v>
      </c>
    </row>
    <row r="4" spans="1:7" ht="15" thickBot="1" x14ac:dyDescent="0.35">
      <c r="A4" s="88" t="s">
        <v>10</v>
      </c>
      <c r="B4" s="92">
        <v>4.9054038744760393E-2</v>
      </c>
      <c r="C4" s="92">
        <v>6.4423633398221714E-2</v>
      </c>
      <c r="D4" s="92">
        <v>1.4999999999999999E-2</v>
      </c>
      <c r="G4" s="25"/>
    </row>
    <row r="5" spans="1:7" ht="15" thickBot="1" x14ac:dyDescent="0.35">
      <c r="A5" s="88" t="s">
        <v>19</v>
      </c>
      <c r="B5" s="93">
        <v>5.1155684786358485E-2</v>
      </c>
      <c r="C5" s="93">
        <v>6.6322113260888771E-2</v>
      </c>
      <c r="D5" s="93">
        <v>1.4999999999999999E-2</v>
      </c>
      <c r="G5" s="25"/>
    </row>
    <row r="6" spans="1:7" ht="15" thickBot="1" x14ac:dyDescent="0.35">
      <c r="A6" s="88" t="s">
        <v>4</v>
      </c>
      <c r="B6" s="92">
        <v>3.9024739974959255E-2</v>
      </c>
      <c r="C6" s="92">
        <v>4.6443000065716798E-2</v>
      </c>
      <c r="D6" s="92">
        <v>6.9999999999999975E-3</v>
      </c>
      <c r="G6" s="25"/>
    </row>
    <row r="7" spans="1:7" ht="15" thickBot="1" x14ac:dyDescent="0.35">
      <c r="A7" s="88" t="s">
        <v>16</v>
      </c>
      <c r="B7" s="93">
        <v>5.595054706323814E-2</v>
      </c>
      <c r="C7" s="93">
        <v>6.9103491105886525E-2</v>
      </c>
      <c r="D7" s="96">
        <v>1.3000000000000006E-2</v>
      </c>
      <c r="G7" s="25"/>
    </row>
    <row r="8" spans="1:7" ht="15" thickBot="1" x14ac:dyDescent="0.35">
      <c r="A8" s="88" t="s">
        <v>14</v>
      </c>
      <c r="B8" s="92">
        <v>4.876388268060379E-2</v>
      </c>
      <c r="C8" s="92">
        <v>5.8668848609011753E-2</v>
      </c>
      <c r="D8" s="92">
        <v>0.01</v>
      </c>
      <c r="G8" s="25"/>
    </row>
    <row r="9" spans="1:7" ht="15" thickBot="1" x14ac:dyDescent="0.35">
      <c r="A9" s="88" t="s">
        <v>13</v>
      </c>
      <c r="B9" s="93">
        <v>5.2865208084929109E-2</v>
      </c>
      <c r="C9" s="93">
        <v>6.3333745662406654E-2</v>
      </c>
      <c r="D9" s="93">
        <v>0.01</v>
      </c>
      <c r="G9" s="25"/>
    </row>
    <row r="10" spans="1:7" ht="15" thickBot="1" x14ac:dyDescent="0.35">
      <c r="A10" s="88" t="s">
        <v>7</v>
      </c>
      <c r="B10" s="92">
        <v>4.8946185277643231E-2</v>
      </c>
      <c r="C10" s="92">
        <v>5.9238607211027451E-2</v>
      </c>
      <c r="D10" s="92">
        <v>0.01</v>
      </c>
      <c r="G10" s="25"/>
    </row>
    <row r="11" spans="1:7" ht="15" thickBot="1" x14ac:dyDescent="0.35">
      <c r="A11" s="88" t="s">
        <v>15</v>
      </c>
      <c r="B11" s="94">
        <v>4.0992940104759734E-2</v>
      </c>
      <c r="C11" s="93">
        <v>5.6630933251732803E-2</v>
      </c>
      <c r="D11" s="93">
        <v>1.6000000000000004E-2</v>
      </c>
      <c r="G11" s="25"/>
    </row>
    <row r="12" spans="1:7" ht="15" thickBot="1" x14ac:dyDescent="0.35">
      <c r="A12" s="89" t="s">
        <v>5</v>
      </c>
      <c r="B12" s="92">
        <v>4.2108613580970962E-2</v>
      </c>
      <c r="C12" s="92">
        <v>4.3413283360204356E-2</v>
      </c>
      <c r="D12" s="92">
        <v>1E-3</v>
      </c>
      <c r="G12" s="25"/>
    </row>
    <row r="13" spans="1:7" ht="15" thickBot="1" x14ac:dyDescent="0.35">
      <c r="A13" s="88" t="s">
        <v>12</v>
      </c>
      <c r="B13" s="93">
        <v>4.8145063384059404E-2</v>
      </c>
      <c r="C13" s="93">
        <v>6.161445469907708E-2</v>
      </c>
      <c r="D13" s="93">
        <v>1.4000000000000004E-2</v>
      </c>
      <c r="G13" s="25"/>
    </row>
    <row r="14" spans="1:7" ht="15" thickBot="1" x14ac:dyDescent="0.35">
      <c r="A14" s="88" t="s">
        <v>20</v>
      </c>
      <c r="B14" s="92">
        <v>4.1048151731841814E-2</v>
      </c>
      <c r="C14" s="92">
        <v>5.4780095435582897E-2</v>
      </c>
      <c r="D14" s="92">
        <v>1.4000000000000004E-2</v>
      </c>
      <c r="G14" s="25"/>
    </row>
    <row r="15" spans="1:7" ht="15" thickBot="1" x14ac:dyDescent="0.35">
      <c r="A15" s="88" t="s">
        <v>41</v>
      </c>
      <c r="B15" s="93">
        <v>4.037501554422554E-2</v>
      </c>
      <c r="C15" s="93">
        <v>5.3931951372893978E-2</v>
      </c>
      <c r="D15" s="93">
        <v>1.4000000000000004E-2</v>
      </c>
      <c r="G15" s="25"/>
    </row>
    <row r="16" spans="1:7" ht="15" thickBot="1" x14ac:dyDescent="0.35">
      <c r="A16" s="88" t="s">
        <v>11</v>
      </c>
      <c r="B16" s="92">
        <v>5.187469587974592E-2</v>
      </c>
      <c r="C16" s="92">
        <v>6.3236746504334571E-2</v>
      </c>
      <c r="D16" s="92">
        <v>1.0999999999999996E-2</v>
      </c>
      <c r="G16" s="25"/>
    </row>
    <row r="17" spans="1:7" ht="15" thickBot="1" x14ac:dyDescent="0.35">
      <c r="A17" s="88" t="s">
        <v>18</v>
      </c>
      <c r="B17" s="93">
        <v>4.3894710074527117E-2</v>
      </c>
      <c r="C17" s="93">
        <v>5.7025456573578208E-2</v>
      </c>
      <c r="D17" s="93">
        <v>1.2999999999999998E-2</v>
      </c>
      <c r="G17" s="25"/>
    </row>
    <row r="18" spans="1:7" ht="15" thickBot="1" x14ac:dyDescent="0.35">
      <c r="A18" s="90"/>
      <c r="B18" s="91"/>
      <c r="C18" s="91"/>
      <c r="D18" s="95"/>
      <c r="G18" s="25"/>
    </row>
    <row r="19" spans="1:7" ht="15" thickBot="1" x14ac:dyDescent="0.35">
      <c r="A19" s="88" t="s">
        <v>217</v>
      </c>
      <c r="B19" s="96">
        <v>5.1038470956292582E-2</v>
      </c>
      <c r="C19" s="96">
        <v>6.7573850776742536E-2</v>
      </c>
      <c r="D19" s="96">
        <v>1.7000000000000001E-2</v>
      </c>
      <c r="G19" s="25"/>
    </row>
    <row r="21" spans="1:7" x14ac:dyDescent="0.3">
      <c r="A21" t="s">
        <v>177</v>
      </c>
    </row>
    <row r="22" spans="1:7" x14ac:dyDescent="0.3">
      <c r="A22" s="107" t="s">
        <v>175</v>
      </c>
    </row>
    <row r="27" spans="1:7" x14ac:dyDescent="0.3">
      <c r="C27"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C314-2BFA-40DF-AE0E-48D6699401F8}">
  <dimension ref="A2:Y144"/>
  <sheetViews>
    <sheetView workbookViewId="0">
      <selection activeCell="O6" sqref="O6:O19"/>
    </sheetView>
  </sheetViews>
  <sheetFormatPr defaultRowHeight="14.4" x14ac:dyDescent="0.3"/>
  <cols>
    <col min="1" max="13" width="8.88671875" style="9"/>
    <col min="14" max="14" width="9.21875" style="9" bestFit="1" customWidth="1"/>
    <col min="15" max="15" width="10.21875" style="9" bestFit="1" customWidth="1"/>
    <col min="16" max="22" width="8.88671875" style="9"/>
    <col min="23" max="23" width="11.88671875" style="9" customWidth="1"/>
    <col min="24" max="16384" width="8.88671875" style="9"/>
  </cols>
  <sheetData>
    <row r="2" spans="1:25" x14ac:dyDescent="0.3">
      <c r="G2" s="80"/>
      <c r="H2" s="80"/>
      <c r="I2" s="80"/>
    </row>
    <row r="3" spans="1:25" ht="18" x14ac:dyDescent="0.35">
      <c r="A3" s="1" t="s">
        <v>59</v>
      </c>
      <c r="G3" s="77" t="s">
        <v>61</v>
      </c>
      <c r="H3" s="80"/>
      <c r="I3" s="80"/>
      <c r="O3" s="1" t="s">
        <v>74</v>
      </c>
      <c r="W3" s="77" t="s">
        <v>71</v>
      </c>
      <c r="X3" s="80"/>
      <c r="Y3" s="80"/>
    </row>
    <row r="4" spans="1:25" ht="18" x14ac:dyDescent="0.35">
      <c r="A4" s="1"/>
      <c r="G4" s="77"/>
      <c r="H4" s="80"/>
      <c r="I4" s="80"/>
      <c r="W4" s="77"/>
      <c r="X4" s="80"/>
    </row>
    <row r="5" spans="1:25" x14ac:dyDescent="0.3">
      <c r="A5" s="2" t="s">
        <v>1</v>
      </c>
      <c r="G5" s="78" t="s">
        <v>1</v>
      </c>
      <c r="H5" s="80"/>
      <c r="I5" s="80"/>
      <c r="O5" s="2" t="s">
        <v>1</v>
      </c>
      <c r="W5" s="78" t="s">
        <v>216</v>
      </c>
      <c r="X5" s="80"/>
    </row>
    <row r="6" spans="1:25" x14ac:dyDescent="0.3">
      <c r="A6" s="9" t="s">
        <v>4</v>
      </c>
      <c r="B6" s="9">
        <v>67238</v>
      </c>
      <c r="G6" s="80" t="s">
        <v>10</v>
      </c>
      <c r="H6" s="81">
        <v>7.663985499037046E-2</v>
      </c>
      <c r="I6" s="80"/>
      <c r="O6" s="9" t="s">
        <v>10</v>
      </c>
      <c r="P6" s="25">
        <v>0.20183791936304168</v>
      </c>
      <c r="W6" s="80" t="s">
        <v>4</v>
      </c>
      <c r="X6" s="80">
        <v>7365</v>
      </c>
    </row>
    <row r="7" spans="1:25" x14ac:dyDescent="0.3">
      <c r="A7" s="9" t="s">
        <v>5</v>
      </c>
      <c r="B7" s="9">
        <v>42759</v>
      </c>
      <c r="G7" s="80" t="s">
        <v>19</v>
      </c>
      <c r="H7" s="81">
        <v>0.11566704450248878</v>
      </c>
      <c r="I7" s="80"/>
      <c r="O7" s="9" t="s">
        <v>19</v>
      </c>
      <c r="P7" s="25">
        <v>0.20561887092499337</v>
      </c>
      <c r="W7" s="80" t="s">
        <v>41</v>
      </c>
      <c r="X7" s="80">
        <v>4888</v>
      </c>
    </row>
    <row r="8" spans="1:25" x14ac:dyDescent="0.3">
      <c r="A8" s="9" t="s">
        <v>41</v>
      </c>
      <c r="B8" s="9">
        <v>34033</v>
      </c>
      <c r="G8" s="80" t="s">
        <v>4</v>
      </c>
      <c r="H8" s="81">
        <v>0.1175760839914106</v>
      </c>
      <c r="I8" s="80"/>
      <c r="O8" s="9" t="s">
        <v>4</v>
      </c>
      <c r="P8" s="25">
        <v>0.16000788601577828</v>
      </c>
      <c r="W8" s="80" t="s">
        <v>18</v>
      </c>
      <c r="X8" s="80">
        <v>3288</v>
      </c>
    </row>
    <row r="9" spans="1:25" x14ac:dyDescent="0.3">
      <c r="A9" s="9" t="s">
        <v>18</v>
      </c>
      <c r="B9" s="9">
        <v>22344</v>
      </c>
      <c r="G9" s="80" t="s">
        <v>16</v>
      </c>
      <c r="H9" s="81">
        <v>0.11303669471106371</v>
      </c>
      <c r="I9" s="80"/>
      <c r="O9" s="9" t="s">
        <v>16</v>
      </c>
      <c r="P9" s="25">
        <v>0.20745242425586657</v>
      </c>
      <c r="W9" s="80" t="s">
        <v>11</v>
      </c>
      <c r="X9" s="80">
        <v>3060</v>
      </c>
    </row>
    <row r="10" spans="1:25" x14ac:dyDescent="0.3">
      <c r="A10" s="9" t="s">
        <v>11</v>
      </c>
      <c r="B10" s="9">
        <v>21065</v>
      </c>
      <c r="G10" s="80" t="s">
        <v>14</v>
      </c>
      <c r="H10" s="81">
        <v>0.10100058453392016</v>
      </c>
      <c r="I10" s="80"/>
      <c r="O10" s="9" t="s">
        <v>14</v>
      </c>
      <c r="P10" s="25">
        <v>0.19182146381681678</v>
      </c>
      <c r="W10" s="80" t="s">
        <v>15</v>
      </c>
      <c r="X10" s="80">
        <v>2779</v>
      </c>
    </row>
    <row r="11" spans="1:25" x14ac:dyDescent="0.3">
      <c r="A11" s="9" t="s">
        <v>7</v>
      </c>
      <c r="B11" s="9">
        <v>18663</v>
      </c>
      <c r="G11" s="80" t="s">
        <v>13</v>
      </c>
      <c r="H11" s="81">
        <v>0.10326672508655241</v>
      </c>
      <c r="I11" s="80"/>
      <c r="O11" s="9" t="s">
        <v>13</v>
      </c>
      <c r="P11" s="25">
        <v>0.18638793221310035</v>
      </c>
      <c r="W11" s="80" t="s">
        <v>7</v>
      </c>
      <c r="X11" s="80">
        <v>2763</v>
      </c>
    </row>
    <row r="12" spans="1:25" x14ac:dyDescent="0.3">
      <c r="A12" s="9" t="s">
        <v>15</v>
      </c>
      <c r="B12" s="9">
        <v>15123</v>
      </c>
      <c r="G12" s="80" t="s">
        <v>7</v>
      </c>
      <c r="H12" s="81">
        <v>0.11589477998435113</v>
      </c>
      <c r="I12" s="80"/>
      <c r="O12" s="9" t="s">
        <v>7</v>
      </c>
      <c r="P12" s="25">
        <v>0.17654718776607289</v>
      </c>
      <c r="W12" s="80" t="s">
        <v>12</v>
      </c>
      <c r="X12" s="80">
        <v>2659</v>
      </c>
    </row>
    <row r="13" spans="1:25" x14ac:dyDescent="0.3">
      <c r="A13" s="9" t="s">
        <v>14</v>
      </c>
      <c r="B13" s="9">
        <v>14687</v>
      </c>
      <c r="G13" s="80" t="s">
        <v>15</v>
      </c>
      <c r="H13" s="81">
        <v>0.12300322087386538</v>
      </c>
      <c r="I13" s="80"/>
      <c r="O13" s="9" t="s">
        <v>15</v>
      </c>
      <c r="P13" s="25">
        <v>0.1721606396346807</v>
      </c>
      <c r="W13" s="80" t="s">
        <v>20</v>
      </c>
      <c r="X13" s="80">
        <v>2555</v>
      </c>
    </row>
    <row r="14" spans="1:25" x14ac:dyDescent="0.3">
      <c r="A14" s="9" t="s">
        <v>20</v>
      </c>
      <c r="B14" s="32">
        <v>14767.093099999998</v>
      </c>
      <c r="G14" s="80" t="s">
        <v>5</v>
      </c>
      <c r="H14" s="81">
        <v>0.12601639194490044</v>
      </c>
      <c r="I14" s="80"/>
      <c r="O14" s="9" t="s">
        <v>5</v>
      </c>
      <c r="P14" s="25">
        <v>0.15475617161163341</v>
      </c>
      <c r="W14" s="80" t="s">
        <v>13</v>
      </c>
      <c r="X14" s="80">
        <v>2368</v>
      </c>
    </row>
    <row r="15" spans="1:25" x14ac:dyDescent="0.3">
      <c r="A15" s="9" t="s">
        <v>13</v>
      </c>
      <c r="B15" s="9">
        <v>14377</v>
      </c>
      <c r="G15" s="80" t="s">
        <v>12</v>
      </c>
      <c r="H15" s="81">
        <v>8.5999040063242896E-2</v>
      </c>
      <c r="I15" s="80"/>
      <c r="O15" s="9" t="s">
        <v>12</v>
      </c>
      <c r="P15" s="25">
        <v>0.19407253347198752</v>
      </c>
      <c r="W15" s="80" t="s">
        <v>19</v>
      </c>
      <c r="X15" s="80">
        <v>2317</v>
      </c>
    </row>
    <row r="16" spans="1:25" x14ac:dyDescent="0.3">
      <c r="A16" s="9" t="s">
        <v>12</v>
      </c>
      <c r="B16" s="9">
        <v>12184</v>
      </c>
      <c r="G16" s="80" t="s">
        <v>20</v>
      </c>
      <c r="H16" s="81">
        <v>0.11616747378440673</v>
      </c>
      <c r="I16" s="80"/>
      <c r="O16" s="9" t="s">
        <v>20</v>
      </c>
      <c r="P16" s="25">
        <v>0.17387533613750619</v>
      </c>
      <c r="W16" s="80" t="s">
        <v>5</v>
      </c>
      <c r="X16" s="80">
        <v>2299</v>
      </c>
    </row>
    <row r="17" spans="1:25" x14ac:dyDescent="0.3">
      <c r="A17" s="9" t="s">
        <v>19</v>
      </c>
      <c r="B17" s="9">
        <v>11735</v>
      </c>
      <c r="G17" s="80" t="s">
        <v>41</v>
      </c>
      <c r="H17" s="81">
        <v>0.15114760796574941</v>
      </c>
      <c r="I17" s="80"/>
      <c r="O17" s="9" t="s">
        <v>41</v>
      </c>
      <c r="P17" s="25">
        <v>0.17060382643317631</v>
      </c>
      <c r="W17" s="80" t="s">
        <v>10</v>
      </c>
      <c r="X17" s="80">
        <v>2151</v>
      </c>
    </row>
    <row r="18" spans="1:25" x14ac:dyDescent="0.3">
      <c r="A18" s="9" t="s">
        <v>16</v>
      </c>
      <c r="B18" s="9">
        <v>11447</v>
      </c>
      <c r="G18" s="80" t="s">
        <v>11</v>
      </c>
      <c r="H18" s="81">
        <v>0.13851444653401543</v>
      </c>
      <c r="I18" s="80"/>
      <c r="O18" s="9" t="s">
        <v>11</v>
      </c>
      <c r="P18" s="25">
        <v>0.18858400281847953</v>
      </c>
      <c r="W18" s="80" t="s">
        <v>16</v>
      </c>
      <c r="X18" s="80">
        <v>2123</v>
      </c>
    </row>
    <row r="19" spans="1:25" x14ac:dyDescent="0.3">
      <c r="A19" s="9" t="s">
        <v>10</v>
      </c>
      <c r="B19" s="9">
        <v>8118</v>
      </c>
      <c r="G19" s="80" t="s">
        <v>18</v>
      </c>
      <c r="H19" s="81">
        <v>0.14568975072864437</v>
      </c>
      <c r="I19" s="80"/>
      <c r="O19" s="9" t="s">
        <v>18</v>
      </c>
      <c r="P19" s="25">
        <v>0.17845780856064788</v>
      </c>
      <c r="W19" s="80" t="s">
        <v>14</v>
      </c>
      <c r="X19" s="80"/>
    </row>
    <row r="20" spans="1:25" x14ac:dyDescent="0.3">
      <c r="A20" s="9" t="s">
        <v>17</v>
      </c>
      <c r="B20" s="9" t="s">
        <v>56</v>
      </c>
      <c r="G20" s="80"/>
      <c r="H20" s="80"/>
      <c r="I20" s="80"/>
      <c r="W20" s="80"/>
      <c r="X20" s="80"/>
    </row>
    <row r="21" spans="1:25" x14ac:dyDescent="0.3">
      <c r="G21" s="79" t="s">
        <v>66</v>
      </c>
      <c r="H21" s="79">
        <v>6.8</v>
      </c>
      <c r="I21" s="80"/>
      <c r="O21" s="13" t="s">
        <v>66</v>
      </c>
      <c r="P21" s="25">
        <v>0.20855781646963395</v>
      </c>
    </row>
    <row r="22" spans="1:25" x14ac:dyDescent="0.3">
      <c r="G22" s="80" t="s">
        <v>3</v>
      </c>
      <c r="H22" s="82">
        <v>11</v>
      </c>
      <c r="I22" s="80"/>
      <c r="P22" s="25"/>
      <c r="W22" s="9" t="s">
        <v>72</v>
      </c>
      <c r="X22" s="9" t="s">
        <v>214</v>
      </c>
    </row>
    <row r="23" spans="1:25" x14ac:dyDescent="0.3">
      <c r="G23" s="79"/>
      <c r="H23" s="82"/>
      <c r="I23" s="80"/>
      <c r="X23" s="9" t="s">
        <v>215</v>
      </c>
    </row>
    <row r="24" spans="1:25" x14ac:dyDescent="0.3">
      <c r="F24" s="9" t="s">
        <v>155</v>
      </c>
      <c r="G24" s="79"/>
      <c r="H24" s="79"/>
      <c r="I24" s="80"/>
      <c r="O24" s="9" t="s">
        <v>72</v>
      </c>
      <c r="P24" s="9" t="s">
        <v>212</v>
      </c>
    </row>
    <row r="25" spans="1:25" x14ac:dyDescent="0.3">
      <c r="P25" s="9" t="s">
        <v>213</v>
      </c>
    </row>
    <row r="26" spans="1:25" s="83" customFormat="1" x14ac:dyDescent="0.3">
      <c r="A26" s="76" t="s">
        <v>211</v>
      </c>
    </row>
    <row r="28" spans="1:25" x14ac:dyDescent="0.3">
      <c r="W28" s="80"/>
      <c r="X28" s="80"/>
      <c r="Y28" s="80"/>
    </row>
    <row r="29" spans="1:25" x14ac:dyDescent="0.3">
      <c r="W29" s="80"/>
      <c r="X29" s="80"/>
      <c r="Y29" s="80"/>
    </row>
    <row r="32" spans="1:25" ht="18" x14ac:dyDescent="0.35">
      <c r="B32" s="1" t="s">
        <v>67</v>
      </c>
      <c r="G32" s="1" t="s">
        <v>75</v>
      </c>
    </row>
    <row r="33" spans="1:9" x14ac:dyDescent="0.3">
      <c r="A33" s="9" t="s">
        <v>4</v>
      </c>
      <c r="C33" s="9">
        <v>6754</v>
      </c>
    </row>
    <row r="34" spans="1:9" x14ac:dyDescent="0.3">
      <c r="A34" s="9" t="s">
        <v>5</v>
      </c>
      <c r="C34" s="9">
        <v>5319</v>
      </c>
      <c r="G34" s="13" t="s">
        <v>76</v>
      </c>
      <c r="H34" s="13"/>
      <c r="I34" s="13">
        <v>14.1</v>
      </c>
    </row>
    <row r="35" spans="1:9" x14ac:dyDescent="0.3">
      <c r="A35" s="9" t="s">
        <v>41</v>
      </c>
      <c r="C35" s="9">
        <v>1663</v>
      </c>
      <c r="G35" s="9" t="s">
        <v>19</v>
      </c>
      <c r="I35" s="9">
        <v>13.9</v>
      </c>
    </row>
    <row r="36" spans="1:9" x14ac:dyDescent="0.3">
      <c r="A36" s="9" t="s">
        <v>14</v>
      </c>
      <c r="C36" s="9">
        <v>1256</v>
      </c>
      <c r="G36" s="9" t="s">
        <v>16</v>
      </c>
      <c r="I36" s="9">
        <v>13.8</v>
      </c>
    </row>
    <row r="37" spans="1:9" x14ac:dyDescent="0.3">
      <c r="A37" s="9" t="s">
        <v>7</v>
      </c>
      <c r="C37" s="9">
        <v>981</v>
      </c>
      <c r="G37" s="9" t="s">
        <v>10</v>
      </c>
      <c r="I37" s="9">
        <v>13.7</v>
      </c>
    </row>
    <row r="38" spans="1:9" x14ac:dyDescent="0.3">
      <c r="A38" s="9" t="s">
        <v>18</v>
      </c>
      <c r="C38" s="9">
        <v>625</v>
      </c>
      <c r="G38" s="9" t="s">
        <v>14</v>
      </c>
      <c r="I38" s="9">
        <v>13.3</v>
      </c>
    </row>
    <row r="39" spans="1:9" x14ac:dyDescent="0.3">
      <c r="A39" s="9" t="s">
        <v>20</v>
      </c>
      <c r="C39" s="9">
        <v>835</v>
      </c>
      <c r="G39" s="9" t="s">
        <v>12</v>
      </c>
      <c r="I39" s="9">
        <v>13.2</v>
      </c>
    </row>
    <row r="40" spans="1:9" x14ac:dyDescent="0.3">
      <c r="A40" s="9" t="s">
        <v>18</v>
      </c>
      <c r="C40" s="9">
        <v>625</v>
      </c>
      <c r="G40" s="9" t="s">
        <v>11</v>
      </c>
      <c r="I40" s="9">
        <v>12.5</v>
      </c>
    </row>
    <row r="41" spans="1:9" x14ac:dyDescent="0.3">
      <c r="A41" s="9" t="s">
        <v>16</v>
      </c>
      <c r="C41" s="9">
        <v>455</v>
      </c>
      <c r="G41" s="9" t="s">
        <v>13</v>
      </c>
      <c r="I41" s="9">
        <v>12.3</v>
      </c>
    </row>
    <row r="42" spans="1:9" x14ac:dyDescent="0.3">
      <c r="A42" s="9" t="s">
        <v>15</v>
      </c>
      <c r="C42" s="9">
        <v>401</v>
      </c>
      <c r="G42" s="9" t="s">
        <v>18</v>
      </c>
      <c r="I42" s="9">
        <v>12.1</v>
      </c>
    </row>
    <row r="43" spans="1:9" x14ac:dyDescent="0.3">
      <c r="A43" s="9" t="s">
        <v>19</v>
      </c>
      <c r="C43" s="9">
        <v>338</v>
      </c>
      <c r="G43" s="9" t="s">
        <v>20</v>
      </c>
      <c r="I43" s="9">
        <v>11.9</v>
      </c>
    </row>
    <row r="44" spans="1:9" x14ac:dyDescent="0.3">
      <c r="A44" s="9" t="s">
        <v>12</v>
      </c>
      <c r="C44" s="9">
        <v>190</v>
      </c>
      <c r="G44" s="9" t="s">
        <v>7</v>
      </c>
      <c r="I44" s="9">
        <v>11.7</v>
      </c>
    </row>
    <row r="45" spans="1:9" x14ac:dyDescent="0.3">
      <c r="A45" s="9" t="s">
        <v>10</v>
      </c>
      <c r="C45" s="9">
        <v>99</v>
      </c>
      <c r="G45" s="9" t="s">
        <v>41</v>
      </c>
      <c r="I45" s="9">
        <v>11.6</v>
      </c>
    </row>
    <row r="46" spans="1:9" x14ac:dyDescent="0.3">
      <c r="A46" s="9" t="s">
        <v>11</v>
      </c>
      <c r="C46" s="9">
        <v>54</v>
      </c>
      <c r="G46" s="9" t="s">
        <v>15</v>
      </c>
      <c r="I46" s="9">
        <v>11.5</v>
      </c>
    </row>
    <row r="47" spans="1:9" x14ac:dyDescent="0.3">
      <c r="A47" s="9" t="s">
        <v>13</v>
      </c>
      <c r="C47" s="84">
        <v>-97</v>
      </c>
      <c r="G47" s="9" t="s">
        <v>4</v>
      </c>
      <c r="I47" s="9">
        <v>11.3</v>
      </c>
    </row>
    <row r="48" spans="1:9" x14ac:dyDescent="0.3">
      <c r="A48" s="9" t="s">
        <v>17</v>
      </c>
      <c r="C48" s="9" t="s">
        <v>56</v>
      </c>
      <c r="G48" s="9" t="s">
        <v>5</v>
      </c>
      <c r="I48" s="9">
        <v>11.1</v>
      </c>
    </row>
    <row r="49" spans="1:15" x14ac:dyDescent="0.3">
      <c r="A49" s="9" t="s">
        <v>60</v>
      </c>
      <c r="C49" s="9" t="s">
        <v>70</v>
      </c>
      <c r="G49" s="9" t="s">
        <v>17</v>
      </c>
      <c r="I49" s="9" t="s">
        <v>56</v>
      </c>
    </row>
    <row r="51" spans="1:15" x14ac:dyDescent="0.3">
      <c r="G51" s="9" t="s">
        <v>77</v>
      </c>
    </row>
    <row r="52" spans="1:15" x14ac:dyDescent="0.3">
      <c r="G52" s="9" t="s">
        <v>141</v>
      </c>
    </row>
    <row r="56" spans="1:15" x14ac:dyDescent="0.3">
      <c r="N56" s="32"/>
      <c r="O56" s="32"/>
    </row>
    <row r="124" spans="7:8" ht="18" x14ac:dyDescent="0.35">
      <c r="G124" s="1" t="s">
        <v>78</v>
      </c>
    </row>
    <row r="125" spans="7:8" ht="18" x14ac:dyDescent="0.35">
      <c r="G125" s="1"/>
    </row>
    <row r="126" spans="7:8" x14ac:dyDescent="0.3">
      <c r="G126" s="83" t="s">
        <v>1</v>
      </c>
      <c r="H126" s="83" t="s">
        <v>210</v>
      </c>
    </row>
    <row r="127" spans="7:8" x14ac:dyDescent="0.3">
      <c r="G127" s="83" t="s">
        <v>17</v>
      </c>
      <c r="H127" s="83" t="s">
        <v>56</v>
      </c>
    </row>
    <row r="128" spans="7:8" x14ac:dyDescent="0.3">
      <c r="G128" s="83" t="s">
        <v>10</v>
      </c>
      <c r="H128" s="83">
        <v>6.4</v>
      </c>
    </row>
    <row r="129" spans="7:8" x14ac:dyDescent="0.3">
      <c r="G129" s="83" t="s">
        <v>19</v>
      </c>
      <c r="H129" s="83">
        <v>6.6</v>
      </c>
    </row>
    <row r="130" spans="7:8" x14ac:dyDescent="0.3">
      <c r="G130" s="83" t="s">
        <v>4</v>
      </c>
      <c r="H130" s="83">
        <v>4.5999999999999996</v>
      </c>
    </row>
    <row r="131" spans="7:8" x14ac:dyDescent="0.3">
      <c r="G131" s="83" t="s">
        <v>16</v>
      </c>
      <c r="H131" s="83">
        <v>6.9</v>
      </c>
    </row>
    <row r="132" spans="7:8" x14ac:dyDescent="0.3">
      <c r="G132" s="83" t="s">
        <v>14</v>
      </c>
      <c r="H132" s="83">
        <v>5.8</v>
      </c>
    </row>
    <row r="133" spans="7:8" x14ac:dyDescent="0.3">
      <c r="G133" s="83" t="s">
        <v>13</v>
      </c>
      <c r="H133" s="83">
        <v>6.3</v>
      </c>
    </row>
    <row r="134" spans="7:8" x14ac:dyDescent="0.3">
      <c r="G134" s="83" t="s">
        <v>7</v>
      </c>
      <c r="H134" s="83">
        <v>5.9</v>
      </c>
    </row>
    <row r="135" spans="7:8" x14ac:dyDescent="0.3">
      <c r="G135" s="83" t="s">
        <v>15</v>
      </c>
      <c r="H135" s="83">
        <v>5.7</v>
      </c>
    </row>
    <row r="136" spans="7:8" x14ac:dyDescent="0.3">
      <c r="G136" s="83" t="s">
        <v>5</v>
      </c>
      <c r="H136" s="83">
        <v>4.3</v>
      </c>
    </row>
    <row r="137" spans="7:8" x14ac:dyDescent="0.3">
      <c r="G137" s="83" t="s">
        <v>12</v>
      </c>
      <c r="H137" s="83">
        <v>6.2</v>
      </c>
    </row>
    <row r="138" spans="7:8" x14ac:dyDescent="0.3">
      <c r="G138" s="37" t="s">
        <v>66</v>
      </c>
      <c r="H138" s="37">
        <v>6.8</v>
      </c>
    </row>
    <row r="139" spans="7:8" x14ac:dyDescent="0.3">
      <c r="G139" s="83" t="s">
        <v>20</v>
      </c>
      <c r="H139" s="83">
        <v>5.5</v>
      </c>
    </row>
    <row r="140" spans="7:8" x14ac:dyDescent="0.3">
      <c r="G140" s="83" t="s">
        <v>41</v>
      </c>
      <c r="H140" s="83">
        <v>5.4</v>
      </c>
    </row>
    <row r="141" spans="7:8" x14ac:dyDescent="0.3">
      <c r="G141" s="83" t="s">
        <v>11</v>
      </c>
      <c r="H141" s="83">
        <v>6.3</v>
      </c>
    </row>
    <row r="142" spans="7:8" x14ac:dyDescent="0.3">
      <c r="G142" s="83" t="s">
        <v>18</v>
      </c>
      <c r="H142" s="83">
        <v>5.7</v>
      </c>
    </row>
    <row r="144" spans="7:8" x14ac:dyDescent="0.3">
      <c r="G144" s="9" t="s">
        <v>114</v>
      </c>
    </row>
  </sheetData>
  <autoFilter ref="O5:P21" xr:uid="{0D4CA8E0-6DDD-4AD4-9042-D4CA3D4B9EC9}">
    <sortState xmlns:xlrd2="http://schemas.microsoft.com/office/spreadsheetml/2017/richdata2" ref="O8:P24">
      <sortCondition ref="O7:O24"/>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C545F-40F8-497C-82EB-2EC5800A91EB}">
  <dimension ref="H3:K70"/>
  <sheetViews>
    <sheetView topLeftCell="A46" workbookViewId="0">
      <selection activeCell="I52" sqref="I52"/>
    </sheetView>
  </sheetViews>
  <sheetFormatPr defaultRowHeight="14.4" x14ac:dyDescent="0.3"/>
  <cols>
    <col min="1" max="7" width="8.88671875" style="9"/>
    <col min="8" max="8" width="13.77734375" style="9" customWidth="1"/>
    <col min="9" max="9" width="21.88671875" style="9" bestFit="1" customWidth="1"/>
    <col min="10" max="12" width="8.88671875" style="9"/>
    <col min="13" max="13" width="14" style="9" bestFit="1" customWidth="1"/>
    <col min="14" max="16384" width="8.88671875" style="9"/>
  </cols>
  <sheetData>
    <row r="3" spans="8:10" ht="18" x14ac:dyDescent="0.35">
      <c r="H3" s="1" t="s">
        <v>44</v>
      </c>
    </row>
    <row r="5" spans="8:10" x14ac:dyDescent="0.3">
      <c r="H5" s="2" t="s">
        <v>157</v>
      </c>
      <c r="I5" s="2" t="s">
        <v>44</v>
      </c>
    </row>
    <row r="6" spans="8:10" x14ac:dyDescent="0.3">
      <c r="H6" s="9" t="s">
        <v>10</v>
      </c>
      <c r="I6" s="28">
        <v>79.8</v>
      </c>
    </row>
    <row r="7" spans="8:10" x14ac:dyDescent="0.3">
      <c r="H7" s="9" t="s">
        <v>19</v>
      </c>
      <c r="I7" s="28">
        <v>76.400000000000006</v>
      </c>
    </row>
    <row r="8" spans="8:10" x14ac:dyDescent="0.3">
      <c r="H8" s="9" t="s">
        <v>4</v>
      </c>
      <c r="I8" s="28">
        <v>59.3</v>
      </c>
      <c r="J8" s="13"/>
    </row>
    <row r="9" spans="8:10" x14ac:dyDescent="0.3">
      <c r="H9" s="9" t="s">
        <v>16</v>
      </c>
      <c r="I9" s="28">
        <v>76.599999999999994</v>
      </c>
    </row>
    <row r="10" spans="8:10" x14ac:dyDescent="0.3">
      <c r="H10" s="9" t="s">
        <v>14</v>
      </c>
      <c r="I10" s="28">
        <v>72.599999999999994</v>
      </c>
    </row>
    <row r="11" spans="8:10" x14ac:dyDescent="0.3">
      <c r="H11" s="9" t="s">
        <v>13</v>
      </c>
      <c r="I11" s="28">
        <v>73.599999999999994</v>
      </c>
    </row>
    <row r="12" spans="8:10" x14ac:dyDescent="0.3">
      <c r="H12" s="9" t="s">
        <v>7</v>
      </c>
      <c r="I12" s="28">
        <v>67.5</v>
      </c>
    </row>
    <row r="13" spans="8:10" x14ac:dyDescent="0.3">
      <c r="H13" s="9" t="s">
        <v>15</v>
      </c>
      <c r="I13" s="28">
        <v>64</v>
      </c>
      <c r="J13" s="28"/>
    </row>
    <row r="14" spans="8:10" x14ac:dyDescent="0.3">
      <c r="H14" s="9" t="s">
        <v>5</v>
      </c>
      <c r="I14" s="28">
        <v>62.2</v>
      </c>
    </row>
    <row r="15" spans="8:10" x14ac:dyDescent="0.3">
      <c r="H15" s="9" t="s">
        <v>12</v>
      </c>
      <c r="I15" s="28">
        <v>74.599999999999994</v>
      </c>
    </row>
    <row r="16" spans="8:10" x14ac:dyDescent="0.3">
      <c r="H16" s="13" t="s">
        <v>66</v>
      </c>
      <c r="I16" s="38">
        <v>75.900000000000006</v>
      </c>
    </row>
    <row r="17" spans="8:9" x14ac:dyDescent="0.3">
      <c r="H17" s="9" t="s">
        <v>3</v>
      </c>
      <c r="I17" s="28">
        <v>57.2</v>
      </c>
    </row>
    <row r="18" spans="8:9" x14ac:dyDescent="0.3">
      <c r="H18" s="9" t="s">
        <v>20</v>
      </c>
      <c r="I18" s="28">
        <v>64</v>
      </c>
    </row>
    <row r="19" spans="8:9" x14ac:dyDescent="0.3">
      <c r="H19" s="9" t="s">
        <v>41</v>
      </c>
      <c r="I19" s="28">
        <v>64.8</v>
      </c>
    </row>
    <row r="20" spans="8:9" x14ac:dyDescent="0.3">
      <c r="H20" s="9" t="s">
        <v>11</v>
      </c>
      <c r="I20" s="28">
        <v>75.400000000000006</v>
      </c>
    </row>
    <row r="21" spans="8:9" x14ac:dyDescent="0.3">
      <c r="H21" s="9" t="s">
        <v>18</v>
      </c>
      <c r="I21" s="28">
        <v>71.2</v>
      </c>
    </row>
    <row r="22" spans="8:9" x14ac:dyDescent="0.3">
      <c r="I22" s="28"/>
    </row>
    <row r="23" spans="8:9" x14ac:dyDescent="0.3">
      <c r="H23" s="9" t="s">
        <v>142</v>
      </c>
      <c r="I23" s="28"/>
    </row>
    <row r="24" spans="8:9" x14ac:dyDescent="0.3">
      <c r="H24" s="9" t="s">
        <v>159</v>
      </c>
      <c r="I24" s="28"/>
    </row>
    <row r="25" spans="8:9" x14ac:dyDescent="0.3">
      <c r="I25" s="28"/>
    </row>
    <row r="26" spans="8:9" ht="18" x14ac:dyDescent="0.35">
      <c r="H26" s="1" t="s">
        <v>79</v>
      </c>
      <c r="I26" s="28"/>
    </row>
    <row r="27" spans="8:9" x14ac:dyDescent="0.3">
      <c r="I27" s="28"/>
    </row>
    <row r="28" spans="8:9" x14ac:dyDescent="0.3">
      <c r="H28" s="2" t="s">
        <v>157</v>
      </c>
      <c r="I28" s="26" t="s">
        <v>158</v>
      </c>
    </row>
    <row r="29" spans="8:9" x14ac:dyDescent="0.3">
      <c r="H29" s="9" t="s">
        <v>10</v>
      </c>
      <c r="I29" s="28">
        <v>83.7</v>
      </c>
    </row>
    <row r="30" spans="8:9" x14ac:dyDescent="0.3">
      <c r="H30" s="9" t="s">
        <v>19</v>
      </c>
      <c r="I30" s="28">
        <v>78.5</v>
      </c>
    </row>
    <row r="31" spans="8:9" x14ac:dyDescent="0.3">
      <c r="H31" s="9" t="s">
        <v>4</v>
      </c>
      <c r="I31" s="28">
        <v>61.7</v>
      </c>
    </row>
    <row r="32" spans="8:9" x14ac:dyDescent="0.3">
      <c r="H32" s="9" t="s">
        <v>16</v>
      </c>
      <c r="I32" s="28">
        <v>79.7</v>
      </c>
    </row>
    <row r="33" spans="8:9" x14ac:dyDescent="0.3">
      <c r="H33" s="9" t="s">
        <v>14</v>
      </c>
      <c r="I33" s="28">
        <v>76.599999999999994</v>
      </c>
    </row>
    <row r="34" spans="8:9" x14ac:dyDescent="0.3">
      <c r="H34" s="9" t="s">
        <v>13</v>
      </c>
      <c r="I34" s="28">
        <v>74.599999999999994</v>
      </c>
    </row>
    <row r="35" spans="8:9" x14ac:dyDescent="0.3">
      <c r="H35" s="9" t="s">
        <v>7</v>
      </c>
      <c r="I35" s="28">
        <v>68.8</v>
      </c>
    </row>
    <row r="36" spans="8:9" x14ac:dyDescent="0.3">
      <c r="H36" s="9" t="s">
        <v>15</v>
      </c>
      <c r="I36" s="28">
        <v>66.099999999999994</v>
      </c>
    </row>
    <row r="37" spans="8:9" x14ac:dyDescent="0.3">
      <c r="H37" s="9" t="s">
        <v>5</v>
      </c>
      <c r="I37" s="28">
        <v>64.400000000000006</v>
      </c>
    </row>
    <row r="38" spans="8:9" x14ac:dyDescent="0.3">
      <c r="H38" s="9" t="s">
        <v>12</v>
      </c>
      <c r="I38" s="28">
        <v>77.8</v>
      </c>
    </row>
    <row r="39" spans="8:9" x14ac:dyDescent="0.3">
      <c r="H39" s="13" t="s">
        <v>66</v>
      </c>
      <c r="I39" s="38">
        <v>79.5</v>
      </c>
    </row>
    <row r="40" spans="8:9" x14ac:dyDescent="0.3">
      <c r="H40" s="9" t="s">
        <v>3</v>
      </c>
      <c r="I40" s="28">
        <v>62</v>
      </c>
    </row>
    <row r="41" spans="8:9" x14ac:dyDescent="0.3">
      <c r="H41" s="9" t="s">
        <v>20</v>
      </c>
      <c r="I41" s="28">
        <v>68.5</v>
      </c>
    </row>
    <row r="42" spans="8:9" x14ac:dyDescent="0.3">
      <c r="H42" s="9" t="s">
        <v>41</v>
      </c>
      <c r="I42" s="28">
        <v>68.2</v>
      </c>
    </row>
    <row r="43" spans="8:9" x14ac:dyDescent="0.3">
      <c r="H43" s="9" t="s">
        <v>11</v>
      </c>
      <c r="I43" s="28">
        <v>77.2</v>
      </c>
    </row>
    <row r="44" spans="8:9" x14ac:dyDescent="0.3">
      <c r="H44" s="9" t="s">
        <v>18</v>
      </c>
      <c r="I44" s="28">
        <v>72.8</v>
      </c>
    </row>
    <row r="46" spans="8:9" x14ac:dyDescent="0.3">
      <c r="H46" s="9" t="s">
        <v>160</v>
      </c>
    </row>
    <row r="47" spans="8:9" x14ac:dyDescent="0.3">
      <c r="H47" s="9" t="s">
        <v>159</v>
      </c>
    </row>
    <row r="49" spans="8:11" ht="18" x14ac:dyDescent="0.35">
      <c r="H49" s="1" t="s">
        <v>161</v>
      </c>
    </row>
    <row r="51" spans="8:11" x14ac:dyDescent="0.3">
      <c r="H51" s="2" t="s">
        <v>157</v>
      </c>
      <c r="I51" s="2" t="s">
        <v>44</v>
      </c>
      <c r="J51" s="26" t="s">
        <v>158</v>
      </c>
      <c r="K51" s="2" t="s">
        <v>162</v>
      </c>
    </row>
    <row r="52" spans="8:11" x14ac:dyDescent="0.3">
      <c r="H52" s="9" t="s">
        <v>10</v>
      </c>
      <c r="I52" s="28">
        <v>79.8</v>
      </c>
      <c r="J52" s="28">
        <v>83.7</v>
      </c>
      <c r="K52" s="47">
        <f t="shared" ref="K52:K61" si="0">J52-I52</f>
        <v>3.9000000000000057</v>
      </c>
    </row>
    <row r="53" spans="8:11" x14ac:dyDescent="0.3">
      <c r="H53" s="9" t="s">
        <v>19</v>
      </c>
      <c r="I53" s="28">
        <v>76.400000000000006</v>
      </c>
      <c r="J53" s="28">
        <v>78.5</v>
      </c>
      <c r="K53" s="47">
        <f t="shared" si="0"/>
        <v>2.0999999999999943</v>
      </c>
    </row>
    <row r="54" spans="8:11" x14ac:dyDescent="0.3">
      <c r="H54" s="9" t="s">
        <v>4</v>
      </c>
      <c r="I54" s="28">
        <v>59.3</v>
      </c>
      <c r="J54" s="28">
        <v>61.7</v>
      </c>
      <c r="K54" s="47">
        <f t="shared" si="0"/>
        <v>2.4000000000000057</v>
      </c>
    </row>
    <row r="55" spans="8:11" x14ac:dyDescent="0.3">
      <c r="H55" s="9" t="s">
        <v>16</v>
      </c>
      <c r="I55" s="28">
        <v>76.599999999999994</v>
      </c>
      <c r="J55" s="28">
        <v>79.7</v>
      </c>
      <c r="K55" s="47">
        <f t="shared" si="0"/>
        <v>3.1000000000000085</v>
      </c>
    </row>
    <row r="56" spans="8:11" x14ac:dyDescent="0.3">
      <c r="H56" s="9" t="s">
        <v>14</v>
      </c>
      <c r="I56" s="28">
        <v>72.599999999999994</v>
      </c>
      <c r="J56" s="28">
        <v>76.599999999999994</v>
      </c>
      <c r="K56" s="47">
        <f t="shared" si="0"/>
        <v>4</v>
      </c>
    </row>
    <row r="57" spans="8:11" x14ac:dyDescent="0.3">
      <c r="H57" s="9" t="s">
        <v>13</v>
      </c>
      <c r="I57" s="28">
        <v>73.599999999999994</v>
      </c>
      <c r="J57" s="28">
        <v>74.599999999999994</v>
      </c>
      <c r="K57" s="47">
        <f t="shared" si="0"/>
        <v>1</v>
      </c>
    </row>
    <row r="58" spans="8:11" x14ac:dyDescent="0.3">
      <c r="H58" s="9" t="s">
        <v>7</v>
      </c>
      <c r="I58" s="28">
        <v>67.5</v>
      </c>
      <c r="J58" s="28">
        <v>68.8</v>
      </c>
      <c r="K58" s="47">
        <f t="shared" si="0"/>
        <v>1.2999999999999972</v>
      </c>
    </row>
    <row r="59" spans="8:11" x14ac:dyDescent="0.3">
      <c r="H59" s="9" t="s">
        <v>15</v>
      </c>
      <c r="I59" s="28">
        <v>64</v>
      </c>
      <c r="J59" s="28">
        <v>66.099999999999994</v>
      </c>
      <c r="K59" s="47">
        <f t="shared" si="0"/>
        <v>2.0999999999999943</v>
      </c>
    </row>
    <row r="60" spans="8:11" x14ac:dyDescent="0.3">
      <c r="H60" s="9" t="s">
        <v>5</v>
      </c>
      <c r="I60" s="28">
        <v>62.2</v>
      </c>
      <c r="J60" s="28">
        <v>64.400000000000006</v>
      </c>
      <c r="K60" s="47">
        <f t="shared" si="0"/>
        <v>2.2000000000000028</v>
      </c>
    </row>
    <row r="61" spans="8:11" x14ac:dyDescent="0.3">
      <c r="H61" s="9" t="s">
        <v>12</v>
      </c>
      <c r="I61" s="28">
        <v>74.599999999999994</v>
      </c>
      <c r="J61" s="28">
        <v>77.8</v>
      </c>
      <c r="K61" s="47">
        <f t="shared" si="0"/>
        <v>3.2000000000000028</v>
      </c>
    </row>
    <row r="62" spans="8:11" x14ac:dyDescent="0.3">
      <c r="H62" s="13" t="s">
        <v>66</v>
      </c>
      <c r="I62" s="38">
        <v>75.900000000000006</v>
      </c>
      <c r="J62" s="38">
        <v>79.5</v>
      </c>
      <c r="K62" s="48">
        <v>3.6</v>
      </c>
    </row>
    <row r="63" spans="8:11" x14ac:dyDescent="0.3">
      <c r="H63" s="9" t="s">
        <v>20</v>
      </c>
      <c r="I63" s="28">
        <v>64</v>
      </c>
      <c r="J63" s="28">
        <v>68.5</v>
      </c>
      <c r="K63" s="47">
        <f>J63-I63</f>
        <v>4.5</v>
      </c>
    </row>
    <row r="64" spans="8:11" x14ac:dyDescent="0.3">
      <c r="H64" s="9" t="s">
        <v>41</v>
      </c>
      <c r="I64" s="28">
        <v>64.8</v>
      </c>
      <c r="J64" s="28">
        <v>68.2</v>
      </c>
      <c r="K64" s="47">
        <f>J64-I64</f>
        <v>3.4000000000000057</v>
      </c>
    </row>
    <row r="65" spans="8:11" x14ac:dyDescent="0.3">
      <c r="H65" s="9" t="s">
        <v>11</v>
      </c>
      <c r="I65" s="28">
        <v>75.400000000000006</v>
      </c>
      <c r="J65" s="28">
        <v>77.2</v>
      </c>
      <c r="K65" s="47">
        <f>J65-I65</f>
        <v>1.7999999999999972</v>
      </c>
    </row>
    <row r="66" spans="8:11" x14ac:dyDescent="0.3">
      <c r="H66" s="9" t="s">
        <v>18</v>
      </c>
      <c r="I66" s="28">
        <v>71.2</v>
      </c>
      <c r="J66" s="28">
        <v>72.8</v>
      </c>
      <c r="K66" s="47">
        <f>J66-I66</f>
        <v>1.5999999999999943</v>
      </c>
    </row>
    <row r="68" spans="8:11" x14ac:dyDescent="0.3">
      <c r="H68" s="9" t="s">
        <v>163</v>
      </c>
    </row>
    <row r="69" spans="8:11" x14ac:dyDescent="0.3">
      <c r="H69" s="9" t="s">
        <v>175</v>
      </c>
    </row>
    <row r="70" spans="8:11" x14ac:dyDescent="0.3">
      <c r="H70" s="9" t="s">
        <v>176</v>
      </c>
    </row>
  </sheetData>
  <autoFilter ref="H51:K66" xr:uid="{9BB47075-D755-4B82-8A61-3FFB57D6C6DE}">
    <sortState xmlns:xlrd2="http://schemas.microsoft.com/office/spreadsheetml/2017/richdata2" ref="H52:K66">
      <sortCondition ref="H51:H66"/>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D3D1-ECA4-41B4-8048-572D9126EFB8}">
  <sheetPr>
    <tabColor rgb="FF92D050"/>
  </sheetPr>
  <dimension ref="A2:D24"/>
  <sheetViews>
    <sheetView workbookViewId="0">
      <selection activeCell="I19" sqref="I19"/>
    </sheetView>
  </sheetViews>
  <sheetFormatPr defaultRowHeight="14.4" x14ac:dyDescent="0.3"/>
  <cols>
    <col min="1" max="1" width="14.77734375" customWidth="1"/>
    <col min="2" max="2" width="21" customWidth="1"/>
    <col min="3" max="3" width="17.33203125" customWidth="1"/>
    <col min="4" max="4" width="12.77734375" customWidth="1"/>
  </cols>
  <sheetData>
    <row r="2" spans="1:4" ht="18" x14ac:dyDescent="0.35">
      <c r="A2" s="1" t="s">
        <v>161</v>
      </c>
      <c r="B2" s="9"/>
      <c r="C2" s="9"/>
      <c r="D2" s="9"/>
    </row>
    <row r="3" spans="1:4" x14ac:dyDescent="0.3">
      <c r="A3" s="9"/>
      <c r="B3" s="9"/>
      <c r="C3" s="9"/>
      <c r="D3" s="9"/>
    </row>
    <row r="5" spans="1:4" s="54" customFormat="1" ht="28.8" x14ac:dyDescent="0.3">
      <c r="A5" s="51" t="s">
        <v>157</v>
      </c>
      <c r="B5" s="52" t="s">
        <v>44</v>
      </c>
      <c r="C5" s="53" t="s">
        <v>158</v>
      </c>
      <c r="D5" s="52" t="s">
        <v>162</v>
      </c>
    </row>
    <row r="6" spans="1:4" x14ac:dyDescent="0.3">
      <c r="A6" s="49" t="s">
        <v>10</v>
      </c>
      <c r="B6" s="39">
        <v>79.8</v>
      </c>
      <c r="C6" s="39">
        <v>83.7</v>
      </c>
      <c r="D6" s="39">
        <f t="shared" ref="D6:D15" si="0">C6-B6</f>
        <v>3.9000000000000057</v>
      </c>
    </row>
    <row r="7" spans="1:4" x14ac:dyDescent="0.3">
      <c r="A7" s="49" t="s">
        <v>19</v>
      </c>
      <c r="B7" s="39">
        <v>76.400000000000006</v>
      </c>
      <c r="C7" s="39">
        <v>78.5</v>
      </c>
      <c r="D7" s="39">
        <f t="shared" si="0"/>
        <v>2.0999999999999943</v>
      </c>
    </row>
    <row r="8" spans="1:4" x14ac:dyDescent="0.3">
      <c r="A8" s="49" t="s">
        <v>4</v>
      </c>
      <c r="B8" s="39">
        <v>59.3</v>
      </c>
      <c r="C8" s="39">
        <v>61.7</v>
      </c>
      <c r="D8" s="39">
        <f t="shared" si="0"/>
        <v>2.4000000000000057</v>
      </c>
    </row>
    <row r="9" spans="1:4" x14ac:dyDescent="0.3">
      <c r="A9" s="49" t="s">
        <v>16</v>
      </c>
      <c r="B9" s="39">
        <v>76.599999999999994</v>
      </c>
      <c r="C9" s="39">
        <v>79.7</v>
      </c>
      <c r="D9" s="39">
        <f t="shared" si="0"/>
        <v>3.1000000000000085</v>
      </c>
    </row>
    <row r="10" spans="1:4" x14ac:dyDescent="0.3">
      <c r="A10" s="49" t="s">
        <v>14</v>
      </c>
      <c r="B10" s="39">
        <v>72.599999999999994</v>
      </c>
      <c r="C10" s="39">
        <v>76.599999999999994</v>
      </c>
      <c r="D10" s="39">
        <f t="shared" si="0"/>
        <v>4</v>
      </c>
    </row>
    <row r="11" spans="1:4" x14ac:dyDescent="0.3">
      <c r="A11" s="49" t="s">
        <v>13</v>
      </c>
      <c r="B11" s="39">
        <v>73.599999999999994</v>
      </c>
      <c r="C11" s="39">
        <v>74.599999999999994</v>
      </c>
      <c r="D11" s="39">
        <f t="shared" si="0"/>
        <v>1</v>
      </c>
    </row>
    <row r="12" spans="1:4" x14ac:dyDescent="0.3">
      <c r="A12" s="49" t="s">
        <v>7</v>
      </c>
      <c r="B12" s="39">
        <v>67.5</v>
      </c>
      <c r="C12" s="39">
        <v>68.8</v>
      </c>
      <c r="D12" s="39">
        <f t="shared" si="0"/>
        <v>1.2999999999999972</v>
      </c>
    </row>
    <row r="13" spans="1:4" x14ac:dyDescent="0.3">
      <c r="A13" s="49" t="s">
        <v>15</v>
      </c>
      <c r="B13" s="39">
        <v>64</v>
      </c>
      <c r="C13" s="39">
        <v>66.099999999999994</v>
      </c>
      <c r="D13" s="39">
        <f t="shared" si="0"/>
        <v>2.0999999999999943</v>
      </c>
    </row>
    <row r="14" spans="1:4" x14ac:dyDescent="0.3">
      <c r="A14" s="49" t="s">
        <v>5</v>
      </c>
      <c r="B14" s="39">
        <v>62.2</v>
      </c>
      <c r="C14" s="39">
        <v>64.400000000000006</v>
      </c>
      <c r="D14" s="39">
        <f t="shared" si="0"/>
        <v>2.2000000000000028</v>
      </c>
    </row>
    <row r="15" spans="1:4" x14ac:dyDescent="0.3">
      <c r="A15" s="49" t="s">
        <v>12</v>
      </c>
      <c r="B15" s="39">
        <v>74.599999999999994</v>
      </c>
      <c r="C15" s="39">
        <v>77.8</v>
      </c>
      <c r="D15" s="39">
        <f t="shared" si="0"/>
        <v>3.2000000000000028</v>
      </c>
    </row>
    <row r="16" spans="1:4" x14ac:dyDescent="0.3">
      <c r="A16" s="50" t="s">
        <v>66</v>
      </c>
      <c r="B16" s="75">
        <v>75.900000000000006</v>
      </c>
      <c r="C16" s="75">
        <v>79.5</v>
      </c>
      <c r="D16" s="75">
        <v>3.6</v>
      </c>
    </row>
    <row r="17" spans="1:4" x14ac:dyDescent="0.3">
      <c r="A17" s="49" t="s">
        <v>20</v>
      </c>
      <c r="B17" s="39">
        <v>64</v>
      </c>
      <c r="C17" s="39">
        <v>68.5</v>
      </c>
      <c r="D17" s="39">
        <f>C17-B17</f>
        <v>4.5</v>
      </c>
    </row>
    <row r="18" spans="1:4" x14ac:dyDescent="0.3">
      <c r="A18" s="49" t="s">
        <v>41</v>
      </c>
      <c r="B18" s="39">
        <v>64.8</v>
      </c>
      <c r="C18" s="39">
        <v>68.2</v>
      </c>
      <c r="D18" s="39">
        <f>C18-B18</f>
        <v>3.4000000000000057</v>
      </c>
    </row>
    <row r="19" spans="1:4" x14ac:dyDescent="0.3">
      <c r="A19" s="49" t="s">
        <v>11</v>
      </c>
      <c r="B19" s="39">
        <v>75.400000000000006</v>
      </c>
      <c r="C19" s="39">
        <v>77.2</v>
      </c>
      <c r="D19" s="39">
        <f>C19-B19</f>
        <v>1.7999999999999972</v>
      </c>
    </row>
    <row r="20" spans="1:4" x14ac:dyDescent="0.3">
      <c r="A20" s="49" t="s">
        <v>18</v>
      </c>
      <c r="B20" s="39">
        <v>71.2</v>
      </c>
      <c r="C20" s="39">
        <v>72.8</v>
      </c>
      <c r="D20" s="39">
        <f>C20-B20</f>
        <v>1.5999999999999943</v>
      </c>
    </row>
    <row r="21" spans="1:4" x14ac:dyDescent="0.3">
      <c r="A21" s="55"/>
      <c r="B21" s="28"/>
      <c r="C21" s="28"/>
      <c r="D21" s="47"/>
    </row>
    <row r="22" spans="1:4" x14ac:dyDescent="0.3">
      <c r="A22" s="9" t="s">
        <v>163</v>
      </c>
      <c r="B22" s="9"/>
      <c r="C22" s="9"/>
      <c r="D22" s="9"/>
    </row>
    <row r="23" spans="1:4" x14ac:dyDescent="0.3">
      <c r="A23" s="9" t="s">
        <v>175</v>
      </c>
      <c r="B23" s="9"/>
      <c r="C23" s="9"/>
      <c r="D23" s="9"/>
    </row>
    <row r="24" spans="1:4" x14ac:dyDescent="0.3">
      <c r="A24" t="s">
        <v>178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B6D5-245D-4389-B30B-ECCC7A565157}">
  <dimension ref="D2:Z99"/>
  <sheetViews>
    <sheetView topLeftCell="A19" workbookViewId="0">
      <selection activeCell="P46" sqref="P46"/>
    </sheetView>
  </sheetViews>
  <sheetFormatPr defaultRowHeight="14.4" x14ac:dyDescent="0.3"/>
  <cols>
    <col min="17" max="17" width="9.21875" bestFit="1" customWidth="1"/>
  </cols>
  <sheetData>
    <row r="2" spans="5:22" ht="18" x14ac:dyDescent="0.35">
      <c r="G2" s="1" t="s">
        <v>52</v>
      </c>
    </row>
    <row r="4" spans="5:22" x14ac:dyDescent="0.3">
      <c r="E4" s="2" t="s">
        <v>1</v>
      </c>
      <c r="F4" s="2"/>
      <c r="G4" s="2" t="s">
        <v>45</v>
      </c>
      <c r="H4" s="2"/>
      <c r="I4" s="2"/>
      <c r="J4" s="2" t="s">
        <v>46</v>
      </c>
      <c r="K4" s="2"/>
      <c r="L4" s="2" t="s">
        <v>47</v>
      </c>
      <c r="M4" s="2"/>
      <c r="N4" s="2"/>
      <c r="O4" s="2" t="s">
        <v>46</v>
      </c>
      <c r="P4" s="2"/>
      <c r="Q4" s="2" t="s">
        <v>48</v>
      </c>
      <c r="R4" s="2"/>
      <c r="S4" s="2"/>
      <c r="T4" s="2" t="s">
        <v>46</v>
      </c>
      <c r="V4" s="2" t="s">
        <v>103</v>
      </c>
    </row>
    <row r="6" spans="5:22" x14ac:dyDescent="0.3">
      <c r="E6" t="s">
        <v>4</v>
      </c>
      <c r="G6" s="7">
        <v>2508</v>
      </c>
      <c r="H6" s="7"/>
      <c r="J6" s="7">
        <v>3.8</v>
      </c>
      <c r="K6" s="7"/>
      <c r="L6" s="7">
        <v>5226</v>
      </c>
      <c r="M6" s="7"/>
      <c r="N6" s="7"/>
      <c r="O6" s="7">
        <v>23.4</v>
      </c>
      <c r="P6" s="7"/>
      <c r="Q6" s="7">
        <v>7734</v>
      </c>
      <c r="R6" s="7"/>
      <c r="S6" s="7"/>
      <c r="T6" s="7">
        <v>8.6999999999999993</v>
      </c>
      <c r="V6" s="15">
        <v>2</v>
      </c>
    </row>
    <row r="7" spans="5:22" x14ac:dyDescent="0.3">
      <c r="E7" t="s">
        <v>5</v>
      </c>
      <c r="G7" s="7">
        <v>1544</v>
      </c>
      <c r="H7" s="7"/>
      <c r="J7" s="7">
        <v>4.0999999999999996</v>
      </c>
      <c r="K7" s="7"/>
      <c r="L7" s="7">
        <v>3502</v>
      </c>
      <c r="M7" s="7"/>
      <c r="N7" s="7"/>
      <c r="O7" s="7">
        <v>24.5</v>
      </c>
      <c r="P7" s="7"/>
      <c r="Q7" s="7">
        <v>5056</v>
      </c>
      <c r="R7" s="7"/>
      <c r="S7" s="7"/>
      <c r="T7" s="7">
        <v>9.8000000000000007</v>
      </c>
      <c r="V7" s="15">
        <v>0</v>
      </c>
    </row>
    <row r="8" spans="5:22" x14ac:dyDescent="0.3">
      <c r="E8" t="s">
        <v>41</v>
      </c>
      <c r="G8" s="7">
        <v>815</v>
      </c>
      <c r="H8" s="7"/>
      <c r="J8" s="7">
        <v>2.8</v>
      </c>
      <c r="K8" s="7"/>
      <c r="L8" s="7">
        <v>1764</v>
      </c>
      <c r="M8" s="7"/>
      <c r="N8" s="7"/>
      <c r="O8" s="7">
        <v>19.399999999999999</v>
      </c>
      <c r="P8" s="7"/>
      <c r="Q8" s="7">
        <v>2579</v>
      </c>
      <c r="R8" s="7"/>
      <c r="S8" s="7"/>
      <c r="T8" s="7">
        <v>6.8</v>
      </c>
      <c r="V8" s="15">
        <v>32</v>
      </c>
    </row>
    <row r="9" spans="5:22" x14ac:dyDescent="0.3">
      <c r="E9" t="s">
        <v>7</v>
      </c>
      <c r="G9" s="7">
        <v>798</v>
      </c>
      <c r="H9" s="7"/>
      <c r="J9" s="7">
        <v>3.9</v>
      </c>
      <c r="K9" s="7"/>
      <c r="L9" s="7">
        <v>2166</v>
      </c>
      <c r="M9" s="7"/>
      <c r="N9" s="7"/>
      <c r="O9" s="7">
        <v>27.4</v>
      </c>
      <c r="P9" s="7"/>
      <c r="Q9" s="7">
        <v>2964</v>
      </c>
      <c r="R9" s="7"/>
      <c r="S9" s="7"/>
      <c r="T9" s="7">
        <v>10.5</v>
      </c>
      <c r="V9" s="15">
        <v>19</v>
      </c>
    </row>
    <row r="10" spans="5:22" x14ac:dyDescent="0.3">
      <c r="E10" t="s">
        <v>18</v>
      </c>
      <c r="G10" s="7">
        <v>694</v>
      </c>
      <c r="H10" s="7"/>
      <c r="J10" s="7">
        <v>3.4</v>
      </c>
      <c r="K10" s="7"/>
      <c r="L10" s="7">
        <v>1123</v>
      </c>
      <c r="M10" s="7"/>
      <c r="N10" s="7"/>
      <c r="O10" s="7">
        <v>16.600000000000001</v>
      </c>
      <c r="P10" s="7"/>
      <c r="Q10" s="7">
        <v>1817</v>
      </c>
      <c r="R10" s="7"/>
      <c r="S10" s="7"/>
      <c r="T10" s="7">
        <v>6.6</v>
      </c>
      <c r="V10" s="15">
        <v>16</v>
      </c>
    </row>
    <row r="11" spans="5:22" x14ac:dyDescent="0.3">
      <c r="E11" t="s">
        <v>11</v>
      </c>
      <c r="G11" s="7">
        <v>988</v>
      </c>
      <c r="H11" s="7"/>
      <c r="J11" s="7">
        <v>4.5999999999999996</v>
      </c>
      <c r="K11" s="7"/>
      <c r="L11" s="7">
        <v>2328</v>
      </c>
      <c r="M11" s="7"/>
      <c r="N11" s="7"/>
      <c r="O11" s="7">
        <v>29.5</v>
      </c>
      <c r="P11" s="7"/>
      <c r="Q11" s="7">
        <v>3316</v>
      </c>
      <c r="R11" s="7"/>
      <c r="S11" s="7"/>
      <c r="T11" s="7">
        <v>11.2</v>
      </c>
      <c r="V11" s="15">
        <v>42</v>
      </c>
    </row>
    <row r="12" spans="5:22" x14ac:dyDescent="0.3">
      <c r="E12" t="s">
        <v>14</v>
      </c>
      <c r="G12" s="7">
        <v>825</v>
      </c>
      <c r="H12" s="7"/>
      <c r="J12" s="7">
        <v>4.0999999999999996</v>
      </c>
      <c r="K12" s="7"/>
      <c r="L12" s="7">
        <v>1711</v>
      </c>
      <c r="M12" s="7"/>
      <c r="N12" s="7"/>
      <c r="O12" s="7">
        <v>24.1</v>
      </c>
      <c r="P12" s="7"/>
      <c r="Q12" s="7">
        <v>2536</v>
      </c>
      <c r="R12" s="7"/>
      <c r="S12" s="7"/>
      <c r="T12" s="7">
        <v>9.3000000000000007</v>
      </c>
      <c r="V12" s="15">
        <v>24</v>
      </c>
    </row>
    <row r="13" spans="5:22" x14ac:dyDescent="0.3">
      <c r="E13" t="s">
        <v>12</v>
      </c>
      <c r="G13" s="7">
        <v>709</v>
      </c>
      <c r="H13" s="7"/>
      <c r="J13" s="7">
        <v>3.5</v>
      </c>
      <c r="K13" s="7"/>
      <c r="L13" s="7">
        <v>1309</v>
      </c>
      <c r="M13" s="7"/>
      <c r="N13" s="7"/>
      <c r="O13" s="7">
        <v>19.100000000000001</v>
      </c>
      <c r="P13" s="7"/>
      <c r="Q13" s="7">
        <v>2018</v>
      </c>
      <c r="R13" s="7"/>
      <c r="S13" s="7"/>
      <c r="T13" s="7">
        <v>7.4</v>
      </c>
      <c r="V13" s="15">
        <v>3</v>
      </c>
    </row>
    <row r="14" spans="5:22" x14ac:dyDescent="0.3">
      <c r="E14" t="s">
        <v>13</v>
      </c>
      <c r="G14" s="7">
        <v>649</v>
      </c>
      <c r="H14" s="7"/>
      <c r="J14" s="7">
        <v>3.4</v>
      </c>
      <c r="K14" s="7"/>
      <c r="L14" s="7">
        <v>1525</v>
      </c>
      <c r="M14" s="7"/>
      <c r="N14" s="7"/>
      <c r="O14" s="7">
        <v>20.7</v>
      </c>
      <c r="P14" s="7"/>
      <c r="Q14" s="7">
        <v>2174</v>
      </c>
      <c r="R14" s="7"/>
      <c r="S14" s="7"/>
      <c r="T14" s="7">
        <v>8.1999999999999993</v>
      </c>
      <c r="V14" s="15">
        <v>17</v>
      </c>
    </row>
    <row r="15" spans="5:22" x14ac:dyDescent="0.3">
      <c r="E15" t="s">
        <v>20</v>
      </c>
      <c r="G15" s="7">
        <v>717</v>
      </c>
      <c r="H15" s="7"/>
      <c r="J15" s="7">
        <v>4.5</v>
      </c>
      <c r="K15" s="7"/>
      <c r="L15" s="7">
        <v>1224</v>
      </c>
      <c r="M15" s="7"/>
      <c r="N15" s="7"/>
      <c r="O15" s="7">
        <v>23.4</v>
      </c>
      <c r="P15" s="7"/>
      <c r="Q15" s="7">
        <v>1941</v>
      </c>
      <c r="R15" s="7"/>
      <c r="S15" s="7"/>
      <c r="T15" s="7">
        <v>9.1</v>
      </c>
      <c r="V15" s="15">
        <v>36</v>
      </c>
    </row>
    <row r="16" spans="5:22" x14ac:dyDescent="0.3">
      <c r="E16" t="s">
        <v>15</v>
      </c>
      <c r="G16" s="7">
        <v>447</v>
      </c>
      <c r="H16" s="7"/>
      <c r="J16" s="7">
        <v>2.8</v>
      </c>
      <c r="K16" s="7"/>
      <c r="L16" s="7">
        <v>896</v>
      </c>
      <c r="M16" s="7"/>
      <c r="N16" s="7"/>
      <c r="O16" s="7">
        <v>17.7</v>
      </c>
      <c r="P16" s="7"/>
      <c r="Q16" s="7">
        <v>1343</v>
      </c>
      <c r="R16" s="7"/>
      <c r="S16" s="7"/>
      <c r="T16" s="7">
        <v>6.5</v>
      </c>
      <c r="V16" s="15">
        <v>4.5999999999999996</v>
      </c>
    </row>
    <row r="17" spans="5:26" x14ac:dyDescent="0.3">
      <c r="E17" t="s">
        <v>17</v>
      </c>
      <c r="G17" s="7">
        <v>530</v>
      </c>
      <c r="H17" s="7"/>
      <c r="J17" s="7">
        <v>3.4</v>
      </c>
      <c r="K17" s="7"/>
      <c r="L17" s="7">
        <v>1254</v>
      </c>
      <c r="M17" s="7"/>
      <c r="N17" s="7"/>
      <c r="O17" s="7">
        <v>21.1</v>
      </c>
      <c r="P17" s="7"/>
      <c r="Q17" s="7">
        <v>1784</v>
      </c>
      <c r="R17" s="7"/>
      <c r="S17" s="7"/>
      <c r="T17" s="7">
        <v>8.1999999999999993</v>
      </c>
      <c r="V17" s="15">
        <v>8.3000000000000007</v>
      </c>
    </row>
    <row r="18" spans="5:26" x14ac:dyDescent="0.3">
      <c r="E18" t="s">
        <v>10</v>
      </c>
      <c r="G18" s="7">
        <v>471</v>
      </c>
      <c r="H18" s="7"/>
      <c r="J18" s="7">
        <v>3.1</v>
      </c>
      <c r="K18" s="7"/>
      <c r="L18" s="7">
        <v>1011</v>
      </c>
      <c r="M18" s="7"/>
      <c r="N18" s="7"/>
      <c r="O18" s="7">
        <v>19.399999999999999</v>
      </c>
      <c r="P18" s="7"/>
      <c r="Q18" s="7">
        <v>1482</v>
      </c>
      <c r="R18" s="7"/>
      <c r="S18" s="7"/>
      <c r="T18" s="7">
        <v>7.1</v>
      </c>
      <c r="V18" s="15">
        <v>8</v>
      </c>
    </row>
    <row r="19" spans="5:26" x14ac:dyDescent="0.3">
      <c r="E19" t="s">
        <v>19</v>
      </c>
      <c r="G19" s="7">
        <v>528</v>
      </c>
      <c r="H19" s="7"/>
      <c r="J19" s="7">
        <v>3.4</v>
      </c>
      <c r="K19" s="7"/>
      <c r="L19" s="7">
        <v>1046</v>
      </c>
      <c r="M19" s="7"/>
      <c r="N19" s="7"/>
      <c r="O19" s="7">
        <v>20.100000000000001</v>
      </c>
      <c r="P19" s="7"/>
      <c r="Q19" s="7">
        <v>1574</v>
      </c>
      <c r="R19" s="7"/>
      <c r="S19" s="7"/>
      <c r="T19" s="7">
        <v>7.6</v>
      </c>
      <c r="V19" s="15">
        <v>22</v>
      </c>
    </row>
    <row r="20" spans="5:26" x14ac:dyDescent="0.3">
      <c r="E20" t="s">
        <v>16</v>
      </c>
      <c r="G20" s="7">
        <v>473</v>
      </c>
      <c r="H20" s="7"/>
      <c r="J20" s="7">
        <v>3.1</v>
      </c>
      <c r="K20" s="7"/>
      <c r="L20" s="7">
        <v>1286</v>
      </c>
      <c r="M20" s="7"/>
      <c r="N20" s="7"/>
      <c r="O20" s="7">
        <v>22.7</v>
      </c>
      <c r="P20" s="7"/>
      <c r="Q20" s="7">
        <v>1759</v>
      </c>
      <c r="R20" s="7"/>
      <c r="S20" s="7"/>
      <c r="T20" s="7">
        <v>8.4</v>
      </c>
      <c r="V20" s="15">
        <v>5</v>
      </c>
    </row>
    <row r="21" spans="5:26" x14ac:dyDescent="0.3">
      <c r="E21" s="13" t="s">
        <v>73</v>
      </c>
      <c r="F21" s="13"/>
      <c r="G21" s="14">
        <v>51771</v>
      </c>
      <c r="H21" s="14"/>
      <c r="I21" s="13"/>
      <c r="J21" s="14">
        <v>3.4</v>
      </c>
      <c r="K21" s="14"/>
      <c r="L21" s="14">
        <v>116577</v>
      </c>
      <c r="M21" s="14"/>
      <c r="N21" s="14"/>
      <c r="O21" s="14">
        <v>22.3</v>
      </c>
      <c r="P21" s="14"/>
      <c r="Q21" s="14">
        <v>168348</v>
      </c>
      <c r="R21" s="14"/>
      <c r="S21" s="14"/>
      <c r="T21" s="14">
        <v>8.1999999999999993</v>
      </c>
      <c r="V21" s="15">
        <v>17</v>
      </c>
    </row>
    <row r="23" spans="5:26" x14ac:dyDescent="0.3">
      <c r="E23" t="s">
        <v>80</v>
      </c>
      <c r="G23" t="s">
        <v>94</v>
      </c>
    </row>
    <row r="24" spans="5:26" x14ac:dyDescent="0.3">
      <c r="G24" t="s">
        <v>95</v>
      </c>
    </row>
    <row r="25" spans="5:26" x14ac:dyDescent="0.3">
      <c r="G25" t="s">
        <v>96</v>
      </c>
    </row>
    <row r="26" spans="5:26" x14ac:dyDescent="0.3">
      <c r="G26" t="s">
        <v>104</v>
      </c>
    </row>
    <row r="28" spans="5:26" ht="18" x14ac:dyDescent="0.35">
      <c r="G28" s="1" t="s">
        <v>97</v>
      </c>
    </row>
    <row r="31" spans="5:26" x14ac:dyDescent="0.3">
      <c r="E31" s="2" t="s">
        <v>1</v>
      </c>
      <c r="G31" s="2" t="s">
        <v>98</v>
      </c>
      <c r="H31" s="2"/>
      <c r="I31" s="2"/>
      <c r="J31" s="2" t="s">
        <v>82</v>
      </c>
      <c r="K31" s="2"/>
      <c r="L31" s="2" t="s">
        <v>99</v>
      </c>
      <c r="M31" s="2"/>
      <c r="O31" s="2" t="s">
        <v>100</v>
      </c>
      <c r="P31" s="2"/>
      <c r="Q31" s="2"/>
      <c r="R31" s="2" t="s">
        <v>82</v>
      </c>
      <c r="S31" s="2"/>
      <c r="T31" s="2" t="s">
        <v>99</v>
      </c>
      <c r="U31" s="2"/>
      <c r="W31" s="2" t="s">
        <v>101</v>
      </c>
      <c r="Z31" s="2" t="s">
        <v>105</v>
      </c>
    </row>
    <row r="33" spans="5:26" x14ac:dyDescent="0.3">
      <c r="E33" t="s">
        <v>4</v>
      </c>
      <c r="G33" s="11">
        <v>2758.04</v>
      </c>
      <c r="J33" s="7">
        <v>2508</v>
      </c>
      <c r="L33" s="11">
        <f>+G33-J33</f>
        <v>250.03999999999996</v>
      </c>
      <c r="O33" s="11">
        <v>6945.5880000000006</v>
      </c>
      <c r="Q33" s="12"/>
      <c r="R33" s="7">
        <v>5226</v>
      </c>
      <c r="S33" s="7"/>
      <c r="T33" s="11">
        <f>+O33-R33</f>
        <v>1719.5880000000006</v>
      </c>
      <c r="W33" s="11">
        <f>+L33+T33</f>
        <v>1969.6280000000006</v>
      </c>
      <c r="Z33" s="7">
        <v>39</v>
      </c>
    </row>
    <row r="34" spans="5:26" x14ac:dyDescent="0.3">
      <c r="E34" t="s">
        <v>5</v>
      </c>
      <c r="G34" s="11">
        <v>1744.181</v>
      </c>
      <c r="J34" s="7">
        <v>1544</v>
      </c>
      <c r="L34" s="11">
        <f t="shared" ref="L34:L48" si="0">+G34-J34</f>
        <v>200.18100000000004</v>
      </c>
      <c r="O34" s="11">
        <v>4063.8150000000001</v>
      </c>
      <c r="Q34" s="12"/>
      <c r="R34" s="7">
        <v>3502</v>
      </c>
      <c r="S34" s="7"/>
      <c r="T34" s="11">
        <f t="shared" ref="T34:T48" si="1">+O34-R34</f>
        <v>561.81500000000005</v>
      </c>
      <c r="W34" s="11">
        <f t="shared" ref="W34:W48" si="2">+L34+T34</f>
        <v>761.99600000000009</v>
      </c>
      <c r="Z34" s="7">
        <f t="shared" ref="Z34" si="3">+X34*W34</f>
        <v>0</v>
      </c>
    </row>
    <row r="35" spans="5:26" x14ac:dyDescent="0.3">
      <c r="E35" t="s">
        <v>41</v>
      </c>
      <c r="G35" s="11">
        <v>846.74800000000005</v>
      </c>
      <c r="J35" s="7">
        <v>815</v>
      </c>
      <c r="L35" s="11">
        <f t="shared" si="0"/>
        <v>31.748000000000047</v>
      </c>
      <c r="O35" s="11">
        <v>2711.9259999999999</v>
      </c>
      <c r="Q35" s="12"/>
      <c r="R35" s="7">
        <v>1764</v>
      </c>
      <c r="S35" s="7"/>
      <c r="T35" s="11">
        <f t="shared" si="1"/>
        <v>947.92599999999993</v>
      </c>
      <c r="W35" s="11">
        <f t="shared" si="2"/>
        <v>979.67399999999998</v>
      </c>
      <c r="Z35" s="7">
        <v>313</v>
      </c>
    </row>
    <row r="36" spans="5:26" x14ac:dyDescent="0.3">
      <c r="E36" t="s">
        <v>7</v>
      </c>
      <c r="G36" s="11">
        <v>822.12</v>
      </c>
      <c r="J36" s="7">
        <v>798</v>
      </c>
      <c r="L36" s="11">
        <f t="shared" si="0"/>
        <v>24.120000000000005</v>
      </c>
      <c r="O36" s="11">
        <v>2916.73</v>
      </c>
      <c r="Q36" s="12"/>
      <c r="R36" s="7">
        <v>2166</v>
      </c>
      <c r="S36" s="7"/>
      <c r="T36" s="11">
        <f t="shared" si="1"/>
        <v>750.73</v>
      </c>
      <c r="W36" s="11">
        <f t="shared" si="2"/>
        <v>774.85</v>
      </c>
      <c r="Z36" s="7">
        <v>147</v>
      </c>
    </row>
    <row r="37" spans="5:26" x14ac:dyDescent="0.3">
      <c r="E37" t="s">
        <v>18</v>
      </c>
      <c r="G37" s="11">
        <v>725.45800000000008</v>
      </c>
      <c r="J37" s="7">
        <v>694</v>
      </c>
      <c r="L37" s="11">
        <f t="shared" si="0"/>
        <v>31.458000000000084</v>
      </c>
      <c r="O37" s="11">
        <v>1663.3200000000002</v>
      </c>
      <c r="Q37" s="12"/>
      <c r="R37" s="7">
        <v>1123</v>
      </c>
      <c r="S37" s="7"/>
      <c r="T37" s="11">
        <f t="shared" si="1"/>
        <v>540.32000000000016</v>
      </c>
      <c r="W37" s="11">
        <f t="shared" si="2"/>
        <v>571.77800000000025</v>
      </c>
      <c r="Z37" s="7">
        <v>91</v>
      </c>
    </row>
    <row r="38" spans="5:26" x14ac:dyDescent="0.3">
      <c r="E38" t="s">
        <v>11</v>
      </c>
      <c r="G38" s="11">
        <v>998.33799999999997</v>
      </c>
      <c r="J38" s="7">
        <v>988</v>
      </c>
      <c r="L38" s="11">
        <f t="shared" si="0"/>
        <v>10.337999999999965</v>
      </c>
      <c r="O38" s="11">
        <v>3229.9549999999999</v>
      </c>
      <c r="Q38" s="12"/>
      <c r="R38" s="7">
        <v>2328</v>
      </c>
      <c r="S38" s="7"/>
      <c r="T38" s="11">
        <f t="shared" si="1"/>
        <v>901.95499999999993</v>
      </c>
      <c r="W38" s="11">
        <f t="shared" si="2"/>
        <v>912.29299999999989</v>
      </c>
      <c r="Z38" s="7">
        <v>383</v>
      </c>
    </row>
    <row r="39" spans="5:26" x14ac:dyDescent="0.3">
      <c r="E39" t="s">
        <v>14</v>
      </c>
      <c r="G39" s="11">
        <v>874.03800000000001</v>
      </c>
      <c r="J39" s="7">
        <v>825</v>
      </c>
      <c r="L39" s="11">
        <f t="shared" si="0"/>
        <v>49.038000000000011</v>
      </c>
      <c r="O39" s="11">
        <v>2263.7129999999997</v>
      </c>
      <c r="Q39" s="12"/>
      <c r="R39" s="7">
        <v>1711</v>
      </c>
      <c r="S39" s="7"/>
      <c r="T39" s="11">
        <f t="shared" si="1"/>
        <v>552.71299999999974</v>
      </c>
      <c r="W39" s="11">
        <f t="shared" si="2"/>
        <v>601.75099999999975</v>
      </c>
      <c r="Z39" s="7">
        <v>144</v>
      </c>
    </row>
    <row r="40" spans="5:26" x14ac:dyDescent="0.3">
      <c r="E40" t="s">
        <v>12</v>
      </c>
      <c r="G40" s="11">
        <v>713.30000000000007</v>
      </c>
      <c r="J40" s="7">
        <v>709</v>
      </c>
      <c r="L40" s="11">
        <f t="shared" si="0"/>
        <v>4.3000000000000682</v>
      </c>
      <c r="O40" s="11">
        <v>1810.68</v>
      </c>
      <c r="Q40" s="12"/>
      <c r="R40" s="7">
        <v>1309</v>
      </c>
      <c r="S40" s="7"/>
      <c r="T40" s="11">
        <f t="shared" si="1"/>
        <v>501.68000000000006</v>
      </c>
      <c r="W40" s="11">
        <f t="shared" si="2"/>
        <v>505.98000000000013</v>
      </c>
      <c r="Z40" s="7">
        <v>15</v>
      </c>
    </row>
    <row r="41" spans="5:26" x14ac:dyDescent="0.3">
      <c r="E41" t="s">
        <v>13</v>
      </c>
      <c r="G41" s="11">
        <v>642.63400000000001</v>
      </c>
      <c r="J41" s="7">
        <v>649</v>
      </c>
      <c r="L41" s="16">
        <f t="shared" si="0"/>
        <v>-6.3659999999999854</v>
      </c>
      <c r="O41" s="11">
        <v>2013.6959999999999</v>
      </c>
      <c r="Q41" s="12"/>
      <c r="R41" s="7">
        <v>1525</v>
      </c>
      <c r="S41" s="7"/>
      <c r="T41" s="11">
        <f t="shared" si="1"/>
        <v>488.69599999999991</v>
      </c>
      <c r="W41" s="11">
        <f t="shared" si="2"/>
        <v>482.32999999999993</v>
      </c>
      <c r="Z41" s="7">
        <v>81</v>
      </c>
    </row>
    <row r="42" spans="5:26" x14ac:dyDescent="0.3">
      <c r="E42" t="s">
        <v>20</v>
      </c>
      <c r="G42" s="11">
        <v>760.40812844999994</v>
      </c>
      <c r="J42" s="7">
        <v>717</v>
      </c>
      <c r="L42" s="11">
        <f t="shared" si="0"/>
        <v>43.408128449999936</v>
      </c>
      <c r="O42" s="11">
        <v>1818.7728907140001</v>
      </c>
      <c r="Q42" s="12"/>
      <c r="R42" s="7">
        <v>1224</v>
      </c>
      <c r="S42" s="7"/>
      <c r="T42" s="11">
        <f t="shared" si="1"/>
        <v>594.77289071400014</v>
      </c>
      <c r="W42" s="11">
        <f t="shared" si="2"/>
        <v>638.18101916400008</v>
      </c>
      <c r="Z42" s="7">
        <v>229</v>
      </c>
    </row>
    <row r="43" spans="5:26" x14ac:dyDescent="0.3">
      <c r="E43" t="s">
        <v>15</v>
      </c>
      <c r="G43" s="11">
        <v>446</v>
      </c>
      <c r="J43" s="7">
        <v>447</v>
      </c>
      <c r="L43" s="16">
        <f t="shared" si="0"/>
        <v>-1</v>
      </c>
      <c r="O43" s="7">
        <v>1383</v>
      </c>
      <c r="Q43" s="12"/>
      <c r="R43" s="7">
        <v>896</v>
      </c>
      <c r="S43" s="7"/>
      <c r="T43" s="11">
        <f t="shared" si="1"/>
        <v>487</v>
      </c>
      <c r="V43" s="12"/>
      <c r="W43" s="11">
        <f t="shared" si="2"/>
        <v>486</v>
      </c>
      <c r="Z43" s="7">
        <v>22</v>
      </c>
    </row>
    <row r="44" spans="5:26" x14ac:dyDescent="0.3">
      <c r="E44" t="s">
        <v>17</v>
      </c>
      <c r="G44" s="11"/>
      <c r="J44" s="7">
        <v>530</v>
      </c>
      <c r="L44" s="11"/>
      <c r="O44" s="7" t="s">
        <v>56</v>
      </c>
      <c r="Q44" s="12"/>
      <c r="R44" s="7"/>
      <c r="S44" s="7"/>
      <c r="T44" s="11"/>
      <c r="W44" s="11"/>
      <c r="Z44" s="7"/>
    </row>
    <row r="45" spans="5:26" x14ac:dyDescent="0.3">
      <c r="E45" t="s">
        <v>10</v>
      </c>
      <c r="G45" s="11">
        <v>485.80099999999999</v>
      </c>
      <c r="J45" s="7">
        <v>471</v>
      </c>
      <c r="L45" s="11">
        <f t="shared" si="0"/>
        <v>14.800999999999988</v>
      </c>
      <c r="O45" s="7">
        <v>1425</v>
      </c>
      <c r="Q45" s="12"/>
      <c r="R45" s="7">
        <v>1011</v>
      </c>
      <c r="S45" s="7"/>
      <c r="T45" s="11">
        <f t="shared" si="1"/>
        <v>414</v>
      </c>
      <c r="W45" s="11">
        <f t="shared" si="2"/>
        <v>428.80099999999999</v>
      </c>
      <c r="Z45" s="7">
        <v>34</v>
      </c>
    </row>
    <row r="46" spans="5:26" x14ac:dyDescent="0.3">
      <c r="E46" t="s">
        <v>19</v>
      </c>
      <c r="G46" s="11">
        <v>536</v>
      </c>
      <c r="J46" s="7">
        <v>528</v>
      </c>
      <c r="L46" s="11">
        <v>8</v>
      </c>
      <c r="O46" s="7">
        <v>1508</v>
      </c>
      <c r="Q46" s="12"/>
      <c r="R46" s="7">
        <v>1046</v>
      </c>
      <c r="S46" s="7"/>
      <c r="T46" s="11">
        <f t="shared" si="1"/>
        <v>462</v>
      </c>
      <c r="V46" s="12"/>
      <c r="W46" s="11">
        <v>470</v>
      </c>
      <c r="Z46" s="7">
        <v>103</v>
      </c>
    </row>
    <row r="47" spans="5:26" x14ac:dyDescent="0.3">
      <c r="E47" t="s">
        <v>16</v>
      </c>
      <c r="G47" s="11">
        <v>469</v>
      </c>
      <c r="J47" s="7">
        <v>473</v>
      </c>
      <c r="L47" s="21">
        <v>-4</v>
      </c>
      <c r="O47" s="7">
        <v>1768</v>
      </c>
      <c r="Q47" s="12"/>
      <c r="R47" s="7">
        <v>1286</v>
      </c>
      <c r="S47" s="7"/>
      <c r="T47" s="11">
        <f t="shared" si="1"/>
        <v>482</v>
      </c>
      <c r="V47" s="12"/>
      <c r="W47" s="11">
        <v>478</v>
      </c>
      <c r="Z47" s="7">
        <v>23</v>
      </c>
    </row>
    <row r="48" spans="5:26" x14ac:dyDescent="0.3">
      <c r="E48" s="13" t="s">
        <v>73</v>
      </c>
      <c r="F48" s="13"/>
      <c r="G48" s="18">
        <v>52382.304000000004</v>
      </c>
      <c r="H48" s="13"/>
      <c r="I48" s="13"/>
      <c r="J48" s="14">
        <v>51771</v>
      </c>
      <c r="K48" s="13"/>
      <c r="L48" s="19">
        <f t="shared" si="0"/>
        <v>611.30400000000373</v>
      </c>
      <c r="M48" s="13"/>
      <c r="N48" s="13"/>
      <c r="O48" s="14">
        <v>164671</v>
      </c>
      <c r="Q48" s="19"/>
      <c r="R48" s="14">
        <v>116577</v>
      </c>
      <c r="S48" s="14"/>
      <c r="T48" s="18">
        <f t="shared" si="1"/>
        <v>48094</v>
      </c>
      <c r="U48" s="13"/>
      <c r="V48" s="13"/>
      <c r="W48" s="18">
        <f t="shared" si="2"/>
        <v>48705.304000000004</v>
      </c>
      <c r="X48" s="13"/>
      <c r="Z48" s="14">
        <v>8279</v>
      </c>
    </row>
    <row r="50" spans="5:5" x14ac:dyDescent="0.3">
      <c r="E50" t="s">
        <v>102</v>
      </c>
    </row>
    <row r="51" spans="5:5" x14ac:dyDescent="0.3">
      <c r="E51" t="s">
        <v>122</v>
      </c>
    </row>
    <row r="79" spans="4:16" x14ac:dyDescent="0.3">
      <c r="E79">
        <v>2018</v>
      </c>
      <c r="F79" t="s">
        <v>68</v>
      </c>
      <c r="G79" t="s">
        <v>27</v>
      </c>
      <c r="H79" t="s">
        <v>69</v>
      </c>
    </row>
    <row r="80" spans="4:16" x14ac:dyDescent="0.3">
      <c r="D80" t="s">
        <v>4</v>
      </c>
      <c r="F80">
        <v>65826</v>
      </c>
      <c r="G80">
        <v>22317</v>
      </c>
      <c r="H80">
        <f t="shared" ref="H80:H89" si="4">SUM(F80:G80)</f>
        <v>88143</v>
      </c>
      <c r="M80">
        <v>2027</v>
      </c>
      <c r="N80" t="s">
        <v>68</v>
      </c>
      <c r="O80" t="s">
        <v>27</v>
      </c>
      <c r="P80" t="s">
        <v>69</v>
      </c>
    </row>
    <row r="81" spans="4:15" x14ac:dyDescent="0.3">
      <c r="D81" t="s">
        <v>5</v>
      </c>
      <c r="F81">
        <v>37222</v>
      </c>
      <c r="G81">
        <v>14288</v>
      </c>
      <c r="H81">
        <f t="shared" si="4"/>
        <v>51510</v>
      </c>
      <c r="L81" t="s">
        <v>4</v>
      </c>
      <c r="N81">
        <v>72580</v>
      </c>
      <c r="O81">
        <v>29682</v>
      </c>
    </row>
    <row r="82" spans="4:15" x14ac:dyDescent="0.3">
      <c r="D82" t="s">
        <v>41</v>
      </c>
      <c r="F82">
        <v>28578</v>
      </c>
      <c r="G82">
        <v>9091</v>
      </c>
      <c r="H82">
        <f t="shared" si="4"/>
        <v>37669</v>
      </c>
      <c r="L82" t="s">
        <v>5</v>
      </c>
      <c r="N82">
        <v>42541</v>
      </c>
      <c r="O82">
        <v>16587</v>
      </c>
    </row>
    <row r="83" spans="4:15" x14ac:dyDescent="0.3">
      <c r="D83" t="s">
        <v>7</v>
      </c>
      <c r="F83">
        <v>20099</v>
      </c>
      <c r="G83">
        <v>7882</v>
      </c>
      <c r="H83">
        <f t="shared" si="4"/>
        <v>27981</v>
      </c>
      <c r="L83" t="s">
        <v>41</v>
      </c>
      <c r="N83">
        <v>30241</v>
      </c>
      <c r="O83">
        <v>13979</v>
      </c>
    </row>
    <row r="84" spans="4:15" x14ac:dyDescent="0.3">
      <c r="D84" t="s">
        <v>18</v>
      </c>
      <c r="F84">
        <v>20712</v>
      </c>
      <c r="G84">
        <v>6732</v>
      </c>
      <c r="H84">
        <f t="shared" si="4"/>
        <v>27444</v>
      </c>
      <c r="L84" t="s">
        <v>7</v>
      </c>
      <c r="N84">
        <v>21080</v>
      </c>
      <c r="O84">
        <v>10645</v>
      </c>
    </row>
    <row r="85" spans="4:15" x14ac:dyDescent="0.3">
      <c r="D85" t="s">
        <v>11</v>
      </c>
      <c r="F85">
        <v>21649</v>
      </c>
      <c r="G85">
        <v>7889</v>
      </c>
      <c r="H85">
        <f t="shared" si="4"/>
        <v>29538</v>
      </c>
      <c r="L85" t="s">
        <v>18</v>
      </c>
      <c r="N85">
        <v>21337</v>
      </c>
      <c r="O85">
        <v>10020</v>
      </c>
    </row>
    <row r="86" spans="4:15" x14ac:dyDescent="0.3">
      <c r="D86" t="s">
        <v>14</v>
      </c>
      <c r="F86">
        <v>20062</v>
      </c>
      <c r="G86">
        <v>7091</v>
      </c>
      <c r="H86">
        <f t="shared" si="4"/>
        <v>27153</v>
      </c>
      <c r="L86" t="s">
        <v>11</v>
      </c>
      <c r="N86">
        <v>21703</v>
      </c>
      <c r="O86">
        <v>10949</v>
      </c>
    </row>
    <row r="87" spans="4:15" x14ac:dyDescent="0.3">
      <c r="D87" t="s">
        <v>12</v>
      </c>
      <c r="F87">
        <v>20190</v>
      </c>
      <c r="G87">
        <v>6821</v>
      </c>
      <c r="H87">
        <f t="shared" si="4"/>
        <v>27011</v>
      </c>
      <c r="L87" t="s">
        <v>14</v>
      </c>
      <c r="N87">
        <v>21318</v>
      </c>
      <c r="O87">
        <v>9393</v>
      </c>
    </row>
    <row r="88" spans="4:15" x14ac:dyDescent="0.3">
      <c r="D88" t="s">
        <v>13</v>
      </c>
      <c r="F88">
        <v>18998</v>
      </c>
      <c r="G88">
        <v>7360</v>
      </c>
      <c r="H88">
        <f t="shared" si="4"/>
        <v>26358</v>
      </c>
      <c r="L88" t="s">
        <v>12</v>
      </c>
      <c r="N88">
        <v>20380</v>
      </c>
      <c r="O88">
        <v>9480</v>
      </c>
    </row>
    <row r="89" spans="4:15" x14ac:dyDescent="0.3">
      <c r="D89" t="s">
        <v>20</v>
      </c>
      <c r="F89">
        <v>16063</v>
      </c>
      <c r="G89">
        <v>5218</v>
      </c>
      <c r="H89">
        <f t="shared" si="4"/>
        <v>21281</v>
      </c>
      <c r="L89" t="s">
        <v>13</v>
      </c>
      <c r="N89">
        <v>18901</v>
      </c>
      <c r="O89">
        <v>9728</v>
      </c>
    </row>
    <row r="90" spans="4:15" x14ac:dyDescent="0.3">
      <c r="D90" t="s">
        <v>15</v>
      </c>
      <c r="L90" t="s">
        <v>20</v>
      </c>
      <c r="N90">
        <v>16897.958409999999</v>
      </c>
      <c r="O90">
        <v>7772.5337209999998</v>
      </c>
    </row>
    <row r="91" spans="4:15" x14ac:dyDescent="0.3">
      <c r="D91" t="s">
        <v>17</v>
      </c>
      <c r="F91">
        <v>15555</v>
      </c>
      <c r="G91">
        <v>5964</v>
      </c>
      <c r="H91">
        <f>SUM(F91:G91)</f>
        <v>21519</v>
      </c>
      <c r="L91" t="s">
        <v>15</v>
      </c>
    </row>
    <row r="92" spans="4:15" x14ac:dyDescent="0.3">
      <c r="D92" t="s">
        <v>10</v>
      </c>
      <c r="F92">
        <v>15572</v>
      </c>
      <c r="G92">
        <v>5196</v>
      </c>
      <c r="H92">
        <f>SUM(F92:G92)</f>
        <v>20768</v>
      </c>
      <c r="L92" t="s">
        <v>17</v>
      </c>
      <c r="N92" t="s">
        <v>56</v>
      </c>
    </row>
    <row r="93" spans="4:15" x14ac:dyDescent="0.3">
      <c r="D93" t="s">
        <v>19</v>
      </c>
      <c r="L93" t="s">
        <v>10</v>
      </c>
      <c r="N93">
        <v>15671</v>
      </c>
      <c r="O93">
        <v>7347</v>
      </c>
    </row>
    <row r="94" spans="4:15" x14ac:dyDescent="0.3">
      <c r="D94" t="s">
        <v>16</v>
      </c>
      <c r="L94" t="s">
        <v>19</v>
      </c>
    </row>
    <row r="95" spans="4:15" x14ac:dyDescent="0.3">
      <c r="D95" t="s">
        <v>73</v>
      </c>
      <c r="F95">
        <v>1513578</v>
      </c>
      <c r="G95">
        <v>522133</v>
      </c>
      <c r="H95">
        <f>SUM(F95:G95)</f>
        <v>2035711</v>
      </c>
      <c r="L95" t="s">
        <v>16</v>
      </c>
    </row>
    <row r="96" spans="4:15" x14ac:dyDescent="0.3">
      <c r="L96" t="s">
        <v>73</v>
      </c>
      <c r="N96">
        <v>1540656</v>
      </c>
      <c r="O96">
        <v>738439</v>
      </c>
    </row>
    <row r="97" spans="6:14" x14ac:dyDescent="0.3">
      <c r="F97">
        <v>51771</v>
      </c>
    </row>
    <row r="98" spans="6:14" x14ac:dyDescent="0.3">
      <c r="F98">
        <f>+F97/F95</f>
        <v>3.420438193472685E-2</v>
      </c>
      <c r="N98">
        <v>3.4000000000000002E-2</v>
      </c>
    </row>
    <row r="99" spans="6:14" x14ac:dyDescent="0.3">
      <c r="N99">
        <f>+N98*N96</f>
        <v>52382.304000000004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4AABDCF3C04B408C8EF44BD94E834A" ma:contentTypeVersion="2" ma:contentTypeDescription="Skapa ett nytt dokument." ma:contentTypeScope="" ma:versionID="8ac158e5b6a078a946441929a42e177b">
  <xsd:schema xmlns:xsd="http://www.w3.org/2001/XMLSchema" xmlns:xs="http://www.w3.org/2001/XMLSchema" xmlns:p="http://schemas.microsoft.com/office/2006/metadata/properties" xmlns:ns2="d37b7521-2aaa-45f5-97e2-900de8671ed6" targetNamespace="http://schemas.microsoft.com/office/2006/metadata/properties" ma:root="true" ma:fieldsID="0edd8db3bcb6614a1c1e1c284422add7" ns2:_="">
    <xsd:import namespace="d37b7521-2aaa-45f5-97e2-900de8671ed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b7521-2aaa-45f5-97e2-900de8671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F5E245-8665-4664-AEE1-1CB6E7044436}"/>
</file>

<file path=customXml/itemProps2.xml><?xml version="1.0" encoding="utf-8"?>
<ds:datastoreItem xmlns:ds="http://schemas.openxmlformats.org/officeDocument/2006/customXml" ds:itemID="{0CE3EB3C-0876-4EE9-8F2C-18493C7572F9}"/>
</file>

<file path=customXml/itemProps3.xml><?xml version="1.0" encoding="utf-8"?>
<ds:datastoreItem xmlns:ds="http://schemas.openxmlformats.org/officeDocument/2006/customXml" ds:itemID="{FE8C5FD8-EB2C-4C85-BF65-980A40AC21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Totalbefolkning 2018</vt:lpstr>
      <vt:lpstr>Demografiska prognosdata</vt:lpstr>
      <vt:lpstr>Kommundata</vt:lpstr>
      <vt:lpstr>antal 80+ prognos</vt:lpstr>
      <vt:lpstr>andel 80+ prognos</vt:lpstr>
      <vt:lpstr>Jämförande demografi</vt:lpstr>
      <vt:lpstr>Försörjningskvoter</vt:lpstr>
      <vt:lpstr>Försörjningskvot tab.</vt:lpstr>
      <vt:lpstr>Hemtjänst </vt:lpstr>
      <vt:lpstr>Särskilda boenden </vt:lpstr>
      <vt:lpstr>Kostnadsdata</vt:lpstr>
      <vt:lpstr>kostnad sär.bo.</vt:lpstr>
      <vt:lpstr>kostnad hemtjänst</vt:lpstr>
      <vt:lpstr>Totalkostnad prognos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Stein</dc:creator>
  <cp:lastModifiedBy>Christopher Marton</cp:lastModifiedBy>
  <dcterms:created xsi:type="dcterms:W3CDTF">2019-11-10T20:03:13Z</dcterms:created>
  <dcterms:modified xsi:type="dcterms:W3CDTF">2019-11-27T16:07:27Z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0x010100FA4AABDCF3C04B408C8EF44BD94E834A</vt:lpwstr>
  </property>
</Properties>
</file>