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lla\Pressmeddelande\2019\"/>
    </mc:Choice>
  </mc:AlternateContent>
  <bookViews>
    <workbookView xWindow="0" yWindow="0" windowWidth="23040" windowHeight="9015" firstSheet="1" activeTab="4"/>
  </bookViews>
  <sheets>
    <sheet name="REGISTRERING 2018-2014" sheetId="24" r:id="rId1"/>
    <sheet name="Alla raser 2018-2017" sheetId="43" r:id="rId2"/>
    <sheet name="Per RASGRUPP 2018-2017" sheetId="46" r:id="rId3"/>
    <sheet name="TOP 20   2018" sheetId="39" r:id="rId4"/>
    <sheet name="Största ÖKNING 2018  (%)" sheetId="47" r:id="rId5"/>
    <sheet name="Största MINSKNING  2018  (% )" sheetId="48" r:id="rId6"/>
  </sheets>
  <externalReferences>
    <externalReference r:id="rId7"/>
  </externalReferences>
  <definedNames>
    <definedName name="_xlnm._FilterDatabase" localSheetId="1" hidden="1">'Alla raser 2018-2017'!$A$2:$Q$347</definedName>
    <definedName name="solver_opt" localSheetId="0" hidden="1">'REGISTRERING 2018-2014'!$A$2</definedName>
    <definedName name="_xlnm.Print_Titles" localSheetId="2">'Per RASGRUPP 2018-2017'!$1:$1</definedName>
    <definedName name="_xlnm.Print_Titles" localSheetId="5">'Största MINSKNING  2018  (% )'!$1:$1</definedName>
    <definedName name="_xlnm.Print_Titles" localSheetId="4">'Största ÖKNING 2018  (%)'!$1:$1</definedName>
    <definedName name="_xlnm.Print_Titles" localSheetId="3">'TOP 20   2018'!$1:$1</definedName>
    <definedName name="_xlnm.Criteria" localSheetId="5">[1]MEDLEMMAR!#REF!</definedName>
    <definedName name="_xlnm.Criteria" localSheetId="4">[1]MEDLEMMAR!#REF!</definedName>
    <definedName name="_xlnm.Criteria">[1]MEDLEMMAR!#REF!</definedName>
  </definedNames>
  <calcPr calcId="162913"/>
</workbook>
</file>

<file path=xl/calcChain.xml><?xml version="1.0" encoding="utf-8"?>
<calcChain xmlns="http://schemas.openxmlformats.org/spreadsheetml/2006/main">
  <c r="D22" i="48" l="1"/>
  <c r="C22" i="48"/>
  <c r="E21" i="48"/>
  <c r="F21" i="48" s="1"/>
  <c r="E20" i="48"/>
  <c r="F20" i="48" s="1"/>
  <c r="E19" i="48"/>
  <c r="F19" i="48" s="1"/>
  <c r="E18" i="48"/>
  <c r="F18" i="48" s="1"/>
  <c r="E17" i="48"/>
  <c r="F17" i="48" s="1"/>
  <c r="E16" i="48"/>
  <c r="F16" i="48" s="1"/>
  <c r="E15" i="48"/>
  <c r="F15" i="48" s="1"/>
  <c r="E14" i="48"/>
  <c r="F14" i="48" s="1"/>
  <c r="E13" i="48"/>
  <c r="F13" i="48" s="1"/>
  <c r="E12" i="48"/>
  <c r="F12" i="48" s="1"/>
  <c r="E11" i="48"/>
  <c r="F11" i="48" s="1"/>
  <c r="E10" i="48"/>
  <c r="F10" i="48" s="1"/>
  <c r="E9" i="48"/>
  <c r="F9" i="48" s="1"/>
  <c r="E8" i="48"/>
  <c r="F8" i="48" s="1"/>
  <c r="E7" i="48"/>
  <c r="F7" i="48" s="1"/>
  <c r="E6" i="48"/>
  <c r="F6" i="48" s="1"/>
  <c r="E5" i="48"/>
  <c r="F5" i="48" s="1"/>
  <c r="E4" i="48"/>
  <c r="F4" i="48" s="1"/>
  <c r="E3" i="48"/>
  <c r="F3" i="48" s="1"/>
  <c r="E2" i="48"/>
  <c r="F2" i="48" s="1"/>
  <c r="E2" i="47"/>
  <c r="F2" i="47" s="1"/>
  <c r="E3" i="47"/>
  <c r="F3" i="47" s="1"/>
  <c r="E4" i="47"/>
  <c r="F4" i="47" s="1"/>
  <c r="E5" i="47"/>
  <c r="F5" i="47" s="1"/>
  <c r="E6" i="47"/>
  <c r="F6" i="47" s="1"/>
  <c r="E7" i="47"/>
  <c r="F7" i="47" s="1"/>
  <c r="E8" i="47"/>
  <c r="F8" i="47" s="1"/>
  <c r="E9" i="47"/>
  <c r="F9" i="47"/>
  <c r="E10" i="47"/>
  <c r="F10" i="47" s="1"/>
  <c r="E11" i="47"/>
  <c r="F11" i="47"/>
  <c r="D22" i="47"/>
  <c r="C22" i="47"/>
  <c r="E21" i="47"/>
  <c r="F21" i="47" s="1"/>
  <c r="E20" i="47"/>
  <c r="F20" i="47" s="1"/>
  <c r="E19" i="47"/>
  <c r="F19" i="47" s="1"/>
  <c r="E18" i="47"/>
  <c r="F18" i="47" s="1"/>
  <c r="E17" i="47"/>
  <c r="F17" i="47" s="1"/>
  <c r="E16" i="47"/>
  <c r="F16" i="47" s="1"/>
  <c r="E15" i="47"/>
  <c r="F15" i="47" s="1"/>
  <c r="E14" i="47"/>
  <c r="F14" i="47" s="1"/>
  <c r="E13" i="47"/>
  <c r="F13" i="47" s="1"/>
  <c r="E12" i="47"/>
  <c r="F12" i="47" s="1"/>
  <c r="E22" i="48" l="1"/>
  <c r="F22" i="48" s="1"/>
  <c r="E22" i="47"/>
  <c r="F22" i="47" s="1"/>
  <c r="D3" i="39" l="1"/>
  <c r="D4" i="39"/>
  <c r="D5" i="39"/>
  <c r="D6" i="39"/>
  <c r="D7" i="39"/>
  <c r="D8" i="39"/>
  <c r="D9" i="39"/>
  <c r="D10" i="39"/>
  <c r="D11" i="39"/>
  <c r="D12" i="39"/>
  <c r="D13" i="39"/>
  <c r="D14" i="39"/>
  <c r="D15" i="39"/>
  <c r="D16" i="39"/>
  <c r="D17" i="39"/>
  <c r="D18" i="39"/>
  <c r="D19" i="39"/>
  <c r="D20" i="39"/>
  <c r="D21" i="39"/>
  <c r="D2" i="39"/>
  <c r="D23" i="39" l="1"/>
  <c r="D393" i="46" l="1"/>
  <c r="C393" i="46"/>
  <c r="E392" i="46"/>
  <c r="F392" i="46" s="1"/>
  <c r="E391" i="46"/>
  <c r="F391" i="46" s="1"/>
  <c r="E390" i="46"/>
  <c r="F390" i="46" s="1"/>
  <c r="E389" i="46"/>
  <c r="F389" i="46" s="1"/>
  <c r="E388" i="46"/>
  <c r="F388" i="46" s="1"/>
  <c r="E387" i="46"/>
  <c r="F387" i="46" s="1"/>
  <c r="E386" i="46"/>
  <c r="F386" i="46" s="1"/>
  <c r="E385" i="46"/>
  <c r="F385" i="46" s="1"/>
  <c r="E384" i="46"/>
  <c r="F384" i="46" s="1"/>
  <c r="E383" i="46"/>
  <c r="F383" i="46" s="1"/>
  <c r="E382" i="46"/>
  <c r="F382" i="46" s="1"/>
  <c r="E381" i="46"/>
  <c r="F381" i="46" s="1"/>
  <c r="E380" i="46"/>
  <c r="F380" i="46" s="1"/>
  <c r="E377" i="46"/>
  <c r="F377" i="46" s="1"/>
  <c r="D377" i="46"/>
  <c r="C377" i="46"/>
  <c r="E376" i="46"/>
  <c r="F376" i="46" s="1"/>
  <c r="E375" i="46"/>
  <c r="E374" i="46"/>
  <c r="F374" i="46" s="1"/>
  <c r="F373" i="46"/>
  <c r="E373" i="46"/>
  <c r="E372" i="46"/>
  <c r="F372" i="46" s="1"/>
  <c r="F371" i="46"/>
  <c r="E371" i="46"/>
  <c r="E370" i="46"/>
  <c r="F370" i="46" s="1"/>
  <c r="F369" i="46"/>
  <c r="E369" i="46"/>
  <c r="E368" i="46"/>
  <c r="F368" i="46" s="1"/>
  <c r="F367" i="46"/>
  <c r="E367" i="46"/>
  <c r="E366" i="46"/>
  <c r="F366" i="46" s="1"/>
  <c r="F365" i="46"/>
  <c r="E365" i="46"/>
  <c r="E364" i="46"/>
  <c r="F364" i="46" s="1"/>
  <c r="F363" i="46"/>
  <c r="E363" i="46"/>
  <c r="E362" i="46"/>
  <c r="F362" i="46" s="1"/>
  <c r="F361" i="46"/>
  <c r="E361" i="46"/>
  <c r="E360" i="46"/>
  <c r="F360" i="46" s="1"/>
  <c r="F359" i="46"/>
  <c r="E359" i="46"/>
  <c r="E358" i="46"/>
  <c r="F358" i="46" s="1"/>
  <c r="F357" i="46"/>
  <c r="E357" i="46"/>
  <c r="E356" i="46"/>
  <c r="F356" i="46" s="1"/>
  <c r="F355" i="46"/>
  <c r="E355" i="46"/>
  <c r="E354" i="46"/>
  <c r="F354" i="46" s="1"/>
  <c r="F353" i="46"/>
  <c r="E353" i="46"/>
  <c r="E352" i="46"/>
  <c r="F352" i="46" s="1"/>
  <c r="F351" i="46"/>
  <c r="E351" i="46"/>
  <c r="E350" i="46"/>
  <c r="F350" i="46" s="1"/>
  <c r="F349" i="46"/>
  <c r="E349" i="46"/>
  <c r="E348" i="46"/>
  <c r="F348" i="46" s="1"/>
  <c r="F347" i="46"/>
  <c r="E347" i="46"/>
  <c r="E346" i="46"/>
  <c r="F346" i="46" s="1"/>
  <c r="F345" i="46"/>
  <c r="E345" i="46"/>
  <c r="E344" i="46"/>
  <c r="F344" i="46" s="1"/>
  <c r="F343" i="46"/>
  <c r="E343" i="46"/>
  <c r="D340" i="46"/>
  <c r="D14" i="46" s="1"/>
  <c r="C340" i="46"/>
  <c r="E339" i="46"/>
  <c r="F339" i="46" s="1"/>
  <c r="F338" i="46"/>
  <c r="E338" i="46"/>
  <c r="E337" i="46"/>
  <c r="F337" i="46" s="1"/>
  <c r="F336" i="46"/>
  <c r="E336" i="46"/>
  <c r="E335" i="46"/>
  <c r="F335" i="46" s="1"/>
  <c r="F334" i="46"/>
  <c r="E334" i="46"/>
  <c r="E333" i="46"/>
  <c r="F333" i="46" s="1"/>
  <c r="F332" i="46"/>
  <c r="E332" i="46"/>
  <c r="E331" i="46"/>
  <c r="F331" i="46" s="1"/>
  <c r="F330" i="46"/>
  <c r="E330" i="46"/>
  <c r="E329" i="46"/>
  <c r="F329" i="46" s="1"/>
  <c r="F328" i="46"/>
  <c r="E328" i="46"/>
  <c r="E327" i="46"/>
  <c r="F327" i="46" s="1"/>
  <c r="F326" i="46"/>
  <c r="E326" i="46"/>
  <c r="E325" i="46"/>
  <c r="F325" i="46" s="1"/>
  <c r="F324" i="46"/>
  <c r="E324" i="46"/>
  <c r="E323" i="46"/>
  <c r="F323" i="46" s="1"/>
  <c r="F322" i="46"/>
  <c r="E322" i="46"/>
  <c r="E321" i="46"/>
  <c r="F321" i="46" s="1"/>
  <c r="F320" i="46"/>
  <c r="E320" i="46"/>
  <c r="E340" i="46" s="1"/>
  <c r="F340" i="46" s="1"/>
  <c r="D317" i="46"/>
  <c r="D13" i="46" s="1"/>
  <c r="C317" i="46"/>
  <c r="E316" i="46"/>
  <c r="F316" i="46" s="1"/>
  <c r="F315" i="46"/>
  <c r="E315" i="46"/>
  <c r="E314" i="46"/>
  <c r="E313" i="46"/>
  <c r="F313" i="46" s="1"/>
  <c r="F312" i="46"/>
  <c r="E312" i="46"/>
  <c r="E311" i="46"/>
  <c r="F311" i="46" s="1"/>
  <c r="F310" i="46"/>
  <c r="E310" i="46"/>
  <c r="E309" i="46"/>
  <c r="F309" i="46" s="1"/>
  <c r="E308" i="46"/>
  <c r="E307" i="46"/>
  <c r="F307" i="46" s="1"/>
  <c r="F306" i="46"/>
  <c r="E306" i="46"/>
  <c r="E305" i="46"/>
  <c r="F305" i="46" s="1"/>
  <c r="F304" i="46"/>
  <c r="E304" i="46"/>
  <c r="E303" i="46"/>
  <c r="F303" i="46" s="1"/>
  <c r="F302" i="46"/>
  <c r="E302" i="46"/>
  <c r="E301" i="46"/>
  <c r="F301" i="46" s="1"/>
  <c r="F300" i="46"/>
  <c r="E300" i="46"/>
  <c r="E299" i="46"/>
  <c r="F299" i="46" s="1"/>
  <c r="E298" i="46"/>
  <c r="F297" i="46"/>
  <c r="E297" i="46"/>
  <c r="E296" i="46"/>
  <c r="F296" i="46" s="1"/>
  <c r="E295" i="46"/>
  <c r="E294" i="46"/>
  <c r="F294" i="46" s="1"/>
  <c r="E293" i="46"/>
  <c r="E292" i="46"/>
  <c r="E291" i="46"/>
  <c r="F291" i="46" s="1"/>
  <c r="D288" i="46"/>
  <c r="C288" i="46"/>
  <c r="E287" i="46"/>
  <c r="E286" i="46"/>
  <c r="E285" i="46"/>
  <c r="F285" i="46" s="1"/>
  <c r="F284" i="46"/>
  <c r="E284" i="46"/>
  <c r="E283" i="46"/>
  <c r="F283" i="46" s="1"/>
  <c r="F282" i="46"/>
  <c r="E282" i="46"/>
  <c r="E281" i="46"/>
  <c r="E280" i="46"/>
  <c r="F280" i="46" s="1"/>
  <c r="E279" i="46"/>
  <c r="F279" i="46" s="1"/>
  <c r="E278" i="46"/>
  <c r="F278" i="46" s="1"/>
  <c r="E277" i="46"/>
  <c r="F277" i="46" s="1"/>
  <c r="E276" i="46"/>
  <c r="F275" i="46"/>
  <c r="E275" i="46"/>
  <c r="E274" i="46"/>
  <c r="F274" i="46" s="1"/>
  <c r="E273" i="46"/>
  <c r="E272" i="46"/>
  <c r="E271" i="46"/>
  <c r="F271" i="46" s="1"/>
  <c r="F270" i="46"/>
  <c r="E270" i="46"/>
  <c r="E269" i="46"/>
  <c r="F269" i="46" s="1"/>
  <c r="F268" i="46"/>
  <c r="E268" i="46"/>
  <c r="E267" i="46"/>
  <c r="F267" i="46" s="1"/>
  <c r="E266" i="46"/>
  <c r="E265" i="46"/>
  <c r="E264" i="46"/>
  <c r="F264" i="46" s="1"/>
  <c r="F263" i="46"/>
  <c r="E263" i="46"/>
  <c r="E262" i="46"/>
  <c r="E261" i="46"/>
  <c r="F261" i="46" s="1"/>
  <c r="E260" i="46"/>
  <c r="F260" i="46" s="1"/>
  <c r="E259" i="46"/>
  <c r="F259" i="46" s="1"/>
  <c r="E258" i="46"/>
  <c r="F258" i="46" s="1"/>
  <c r="E257" i="46"/>
  <c r="F257" i="46" s="1"/>
  <c r="E256" i="46"/>
  <c r="F256" i="46" s="1"/>
  <c r="E255" i="46"/>
  <c r="F255" i="46" s="1"/>
  <c r="E254" i="46"/>
  <c r="F254" i="46" s="1"/>
  <c r="E253" i="46"/>
  <c r="F253" i="46" s="1"/>
  <c r="E252" i="46"/>
  <c r="F252" i="46" s="1"/>
  <c r="E251" i="46"/>
  <c r="F251" i="46" s="1"/>
  <c r="E250" i="46"/>
  <c r="F250" i="46" s="1"/>
  <c r="E249" i="46"/>
  <c r="F249" i="46" s="1"/>
  <c r="E248" i="46"/>
  <c r="F248" i="46" s="1"/>
  <c r="E247" i="46"/>
  <c r="F247" i="46" s="1"/>
  <c r="E246" i="46"/>
  <c r="F246" i="46" s="1"/>
  <c r="E245" i="46"/>
  <c r="F245" i="46" s="1"/>
  <c r="E244" i="46"/>
  <c r="D241" i="46"/>
  <c r="C241" i="46"/>
  <c r="E240" i="46"/>
  <c r="F240" i="46" s="1"/>
  <c r="E239" i="46"/>
  <c r="E238" i="46"/>
  <c r="E237" i="46"/>
  <c r="F237" i="46" s="1"/>
  <c r="E236" i="46"/>
  <c r="F236" i="46" s="1"/>
  <c r="E235" i="46"/>
  <c r="F235" i="46" s="1"/>
  <c r="E234" i="46"/>
  <c r="F234" i="46" s="1"/>
  <c r="E233" i="46"/>
  <c r="F232" i="46"/>
  <c r="E232" i="46"/>
  <c r="E231" i="46"/>
  <c r="F231" i="46" s="1"/>
  <c r="E230" i="46"/>
  <c r="E229" i="46"/>
  <c r="F229" i="46" s="1"/>
  <c r="E228" i="46"/>
  <c r="F228" i="46" s="1"/>
  <c r="E227" i="46"/>
  <c r="E226" i="46"/>
  <c r="F226" i="46" s="1"/>
  <c r="E225" i="46"/>
  <c r="E224" i="46"/>
  <c r="F224" i="46" s="1"/>
  <c r="E223" i="46"/>
  <c r="F223" i="46" s="1"/>
  <c r="E222" i="46"/>
  <c r="E221" i="46"/>
  <c r="F221" i="46" s="1"/>
  <c r="F220" i="46"/>
  <c r="E220" i="46"/>
  <c r="E219" i="46"/>
  <c r="F219" i="46" s="1"/>
  <c r="F218" i="46"/>
  <c r="E218" i="46"/>
  <c r="E217" i="46"/>
  <c r="E216" i="46"/>
  <c r="F216" i="46" s="1"/>
  <c r="E215" i="46"/>
  <c r="F215" i="46" s="1"/>
  <c r="E214" i="46"/>
  <c r="F214" i="46" s="1"/>
  <c r="E213" i="46"/>
  <c r="F213" i="46" s="1"/>
  <c r="E212" i="46"/>
  <c r="F212" i="46" s="1"/>
  <c r="E211" i="46"/>
  <c r="F211" i="46" s="1"/>
  <c r="E210" i="46"/>
  <c r="F210" i="46" s="1"/>
  <c r="E209" i="46"/>
  <c r="F209" i="46" s="1"/>
  <c r="E208" i="46"/>
  <c r="F208" i="46" s="1"/>
  <c r="E207" i="46"/>
  <c r="F207" i="46" s="1"/>
  <c r="E206" i="46"/>
  <c r="F206" i="46" s="1"/>
  <c r="E205" i="46"/>
  <c r="F205" i="46" s="1"/>
  <c r="E204" i="46"/>
  <c r="F204" i="46" s="1"/>
  <c r="E203" i="46"/>
  <c r="F203" i="46" s="1"/>
  <c r="E202" i="46"/>
  <c r="F202" i="46" s="1"/>
  <c r="E201" i="46"/>
  <c r="F201" i="46" s="1"/>
  <c r="E200" i="46"/>
  <c r="F200" i="46" s="1"/>
  <c r="E199" i="46"/>
  <c r="F199" i="46" s="1"/>
  <c r="E198" i="46"/>
  <c r="F197" i="46"/>
  <c r="E197" i="46"/>
  <c r="E196" i="46"/>
  <c r="F196" i="46" s="1"/>
  <c r="F195" i="46"/>
  <c r="E195" i="46"/>
  <c r="E194" i="46"/>
  <c r="F194" i="46" s="1"/>
  <c r="F193" i="46"/>
  <c r="E193" i="46"/>
  <c r="E192" i="46"/>
  <c r="F192" i="46" s="1"/>
  <c r="F191" i="46"/>
  <c r="E191" i="46"/>
  <c r="E190" i="46"/>
  <c r="F190" i="46" s="1"/>
  <c r="F189" i="46"/>
  <c r="E189" i="46"/>
  <c r="E188" i="46"/>
  <c r="F188" i="46" s="1"/>
  <c r="F187" i="46"/>
  <c r="E187" i="46"/>
  <c r="E186" i="46"/>
  <c r="F186" i="46" s="1"/>
  <c r="F185" i="46"/>
  <c r="E185" i="46"/>
  <c r="D182" i="46"/>
  <c r="E182" i="46" s="1"/>
  <c r="F182" i="46" s="1"/>
  <c r="C182" i="46"/>
  <c r="E181" i="46"/>
  <c r="F181" i="46" s="1"/>
  <c r="F180" i="46"/>
  <c r="E180" i="46"/>
  <c r="E179" i="46"/>
  <c r="F179" i="46" s="1"/>
  <c r="F178" i="46"/>
  <c r="E178" i="46"/>
  <c r="E177" i="46"/>
  <c r="F177" i="46" s="1"/>
  <c r="F176" i="46"/>
  <c r="E176" i="46"/>
  <c r="E175" i="46"/>
  <c r="F175" i="46" s="1"/>
  <c r="F174" i="46"/>
  <c r="E174" i="46"/>
  <c r="E173" i="46"/>
  <c r="F173" i="46" s="1"/>
  <c r="D170" i="46"/>
  <c r="C170" i="46"/>
  <c r="E169" i="46"/>
  <c r="E168" i="46"/>
  <c r="F168" i="46" s="1"/>
  <c r="E167" i="46"/>
  <c r="F167" i="46" s="1"/>
  <c r="E166" i="46"/>
  <c r="F166" i="46" s="1"/>
  <c r="E165" i="46"/>
  <c r="F165" i="46" s="1"/>
  <c r="E164" i="46"/>
  <c r="F164" i="46" s="1"/>
  <c r="E163" i="46"/>
  <c r="F163" i="46" s="1"/>
  <c r="E162" i="46"/>
  <c r="F162" i="46" s="1"/>
  <c r="E161" i="46"/>
  <c r="F161" i="46" s="1"/>
  <c r="E160" i="46"/>
  <c r="F160" i="46" s="1"/>
  <c r="E159" i="46"/>
  <c r="F159" i="46" s="1"/>
  <c r="E158" i="46"/>
  <c r="F158" i="46" s="1"/>
  <c r="E157" i="46"/>
  <c r="F157" i="46" s="1"/>
  <c r="E156" i="46"/>
  <c r="F156" i="46" s="1"/>
  <c r="E155" i="46"/>
  <c r="F155" i="46" s="1"/>
  <c r="E154" i="46"/>
  <c r="F154" i="46" s="1"/>
  <c r="E153" i="46"/>
  <c r="F153" i="46" s="1"/>
  <c r="E152" i="46"/>
  <c r="F152" i="46" s="1"/>
  <c r="E151" i="46"/>
  <c r="F151" i="46" s="1"/>
  <c r="E150" i="46"/>
  <c r="F150" i="46" s="1"/>
  <c r="E149" i="46"/>
  <c r="F149" i="46" s="1"/>
  <c r="E148" i="46"/>
  <c r="F148" i="46" s="1"/>
  <c r="E147" i="46"/>
  <c r="F147" i="46" s="1"/>
  <c r="E146" i="46"/>
  <c r="F146" i="46" s="1"/>
  <c r="E145" i="46"/>
  <c r="F145" i="46" s="1"/>
  <c r="E144" i="46"/>
  <c r="F144" i="46" s="1"/>
  <c r="E143" i="46"/>
  <c r="F143" i="46" s="1"/>
  <c r="E142" i="46"/>
  <c r="F142" i="46" s="1"/>
  <c r="E141" i="46"/>
  <c r="F141" i="46" s="1"/>
  <c r="E140" i="46"/>
  <c r="F140" i="46" s="1"/>
  <c r="E139" i="46"/>
  <c r="F139" i="46" s="1"/>
  <c r="E138" i="46"/>
  <c r="F138" i="46" s="1"/>
  <c r="E137" i="46"/>
  <c r="F137" i="46" s="1"/>
  <c r="E136" i="46"/>
  <c r="F136" i="46" s="1"/>
  <c r="E135" i="46"/>
  <c r="F135" i="46" s="1"/>
  <c r="E134" i="46"/>
  <c r="F134" i="46" s="1"/>
  <c r="E133" i="46"/>
  <c r="F133" i="46" s="1"/>
  <c r="E132" i="46"/>
  <c r="D129" i="46"/>
  <c r="C129" i="46"/>
  <c r="E128" i="46"/>
  <c r="F127" i="46"/>
  <c r="E127" i="46"/>
  <c r="E126" i="46"/>
  <c r="E125" i="46"/>
  <c r="F125" i="46" s="1"/>
  <c r="E124" i="46"/>
  <c r="E123" i="46"/>
  <c r="E122" i="46"/>
  <c r="F121" i="46"/>
  <c r="E121" i="46"/>
  <c r="F120" i="46"/>
  <c r="E120" i="46"/>
  <c r="F119" i="46"/>
  <c r="E119" i="46"/>
  <c r="F118" i="46"/>
  <c r="E118" i="46"/>
  <c r="F117" i="46"/>
  <c r="E117" i="46"/>
  <c r="F116" i="46"/>
  <c r="E116" i="46"/>
  <c r="F115" i="46"/>
  <c r="E115" i="46"/>
  <c r="F114" i="46"/>
  <c r="E114" i="46"/>
  <c r="F113" i="46"/>
  <c r="E113" i="46"/>
  <c r="F112" i="46"/>
  <c r="E112" i="46"/>
  <c r="F111" i="46"/>
  <c r="E111" i="46"/>
  <c r="F110" i="46"/>
  <c r="E110" i="46"/>
  <c r="E109" i="46"/>
  <c r="E108" i="46"/>
  <c r="F107" i="46"/>
  <c r="E107" i="46"/>
  <c r="F106" i="46"/>
  <c r="E106" i="46"/>
  <c r="F105" i="46"/>
  <c r="E105" i="46"/>
  <c r="F104" i="46"/>
  <c r="E104" i="46"/>
  <c r="F103" i="46"/>
  <c r="E103" i="46"/>
  <c r="E102" i="46"/>
  <c r="E101" i="46"/>
  <c r="F101" i="46" s="1"/>
  <c r="E100" i="46"/>
  <c r="F100" i="46" s="1"/>
  <c r="E99" i="46"/>
  <c r="F99" i="46" s="1"/>
  <c r="E98" i="46"/>
  <c r="F98" i="46" s="1"/>
  <c r="E97" i="46"/>
  <c r="F97" i="46" s="1"/>
  <c r="E96" i="46"/>
  <c r="F96" i="46" s="1"/>
  <c r="E95" i="46"/>
  <c r="F95" i="46" s="1"/>
  <c r="E94" i="46"/>
  <c r="F93" i="46"/>
  <c r="E93" i="46"/>
  <c r="E92" i="46"/>
  <c r="E91" i="46"/>
  <c r="F91" i="46" s="1"/>
  <c r="E90" i="46"/>
  <c r="F90" i="46" s="1"/>
  <c r="E89" i="46"/>
  <c r="F89" i="46" s="1"/>
  <c r="E88" i="46"/>
  <c r="F88" i="46" s="1"/>
  <c r="E87" i="46"/>
  <c r="F87" i="46" s="1"/>
  <c r="E86" i="46"/>
  <c r="F86" i="46" s="1"/>
  <c r="E85" i="46"/>
  <c r="F85" i="46" s="1"/>
  <c r="E84" i="46"/>
  <c r="F84" i="46" s="1"/>
  <c r="E83" i="46"/>
  <c r="F83" i="46" s="1"/>
  <c r="E82" i="46"/>
  <c r="F82" i="46" s="1"/>
  <c r="E81" i="46"/>
  <c r="F81" i="46" s="1"/>
  <c r="E80" i="46"/>
  <c r="F80" i="46" s="1"/>
  <c r="E79" i="46"/>
  <c r="F79" i="46" s="1"/>
  <c r="E78" i="46"/>
  <c r="F78" i="46" s="1"/>
  <c r="E77" i="46"/>
  <c r="E76" i="46"/>
  <c r="E75" i="46"/>
  <c r="F75" i="46" s="1"/>
  <c r="E74" i="46"/>
  <c r="F74" i="46" s="1"/>
  <c r="D71" i="46"/>
  <c r="C71" i="46"/>
  <c r="E70" i="46"/>
  <c r="F70" i="46" s="1"/>
  <c r="E69" i="46"/>
  <c r="F69" i="46" s="1"/>
  <c r="E68" i="46"/>
  <c r="F68" i="46" s="1"/>
  <c r="E67" i="46"/>
  <c r="F67" i="46" s="1"/>
  <c r="E66" i="46"/>
  <c r="E65" i="46"/>
  <c r="E64" i="46"/>
  <c r="F64" i="46" s="1"/>
  <c r="E63" i="46"/>
  <c r="F63" i="46" s="1"/>
  <c r="E62" i="46"/>
  <c r="F61" i="46"/>
  <c r="E61" i="46"/>
  <c r="E60" i="46"/>
  <c r="F60" i="46" s="1"/>
  <c r="F59" i="46"/>
  <c r="E59" i="46"/>
  <c r="E58" i="46"/>
  <c r="F58" i="46" s="1"/>
  <c r="F57" i="46"/>
  <c r="E57" i="46"/>
  <c r="E56" i="46"/>
  <c r="F56" i="46" s="1"/>
  <c r="F55" i="46"/>
  <c r="E55" i="46"/>
  <c r="E54" i="46"/>
  <c r="F54" i="46" s="1"/>
  <c r="F53" i="46"/>
  <c r="E53" i="46"/>
  <c r="E52" i="46"/>
  <c r="F52" i="46" s="1"/>
  <c r="F51" i="46"/>
  <c r="E51" i="46"/>
  <c r="E50" i="46"/>
  <c r="F50" i="46" s="1"/>
  <c r="F49" i="46"/>
  <c r="E49" i="46"/>
  <c r="E48" i="46"/>
  <c r="F48" i="46" s="1"/>
  <c r="F47" i="46"/>
  <c r="E47" i="46"/>
  <c r="E46" i="46"/>
  <c r="F46" i="46" s="1"/>
  <c r="F45" i="46"/>
  <c r="E45" i="46"/>
  <c r="E44" i="46"/>
  <c r="F44" i="46" s="1"/>
  <c r="F43" i="46"/>
  <c r="E43" i="46"/>
  <c r="E42" i="46"/>
  <c r="F42" i="46" s="1"/>
  <c r="E41" i="46"/>
  <c r="E40" i="46"/>
  <c r="F40" i="46" s="1"/>
  <c r="E39" i="46"/>
  <c r="F39" i="46" s="1"/>
  <c r="E38" i="46"/>
  <c r="F38" i="46" s="1"/>
  <c r="E37" i="46"/>
  <c r="F37" i="46" s="1"/>
  <c r="E36" i="46"/>
  <c r="F36" i="46" s="1"/>
  <c r="E35" i="46"/>
  <c r="F35" i="46" s="1"/>
  <c r="E34" i="46"/>
  <c r="F34" i="46" s="1"/>
  <c r="E33" i="46"/>
  <c r="F32" i="46"/>
  <c r="E32" i="46"/>
  <c r="E31" i="46"/>
  <c r="F31" i="46" s="1"/>
  <c r="E30" i="46"/>
  <c r="E29" i="46"/>
  <c r="F29" i="46" s="1"/>
  <c r="E28" i="46"/>
  <c r="F28" i="46" s="1"/>
  <c r="E27" i="46"/>
  <c r="F27" i="46" s="1"/>
  <c r="E26" i="46"/>
  <c r="F26" i="46" s="1"/>
  <c r="E25" i="46"/>
  <c r="F25" i="46" s="1"/>
  <c r="E24" i="46"/>
  <c r="F24" i="46" s="1"/>
  <c r="E23" i="46"/>
  <c r="F23" i="46" s="1"/>
  <c r="E22" i="46"/>
  <c r="F22" i="46" s="1"/>
  <c r="E21" i="46"/>
  <c r="F21" i="46" s="1"/>
  <c r="D16" i="46"/>
  <c r="E15" i="46"/>
  <c r="F15" i="46" s="1"/>
  <c r="D15" i="46"/>
  <c r="C15" i="46"/>
  <c r="F14" i="46"/>
  <c r="E14" i="46"/>
  <c r="C14" i="46"/>
  <c r="F13" i="46"/>
  <c r="E13" i="46"/>
  <c r="C13" i="46"/>
  <c r="E12" i="46"/>
  <c r="F12" i="46" s="1"/>
  <c r="D12" i="46"/>
  <c r="C12" i="46"/>
  <c r="E11" i="46"/>
  <c r="F11" i="46" s="1"/>
  <c r="D11" i="46"/>
  <c r="C11" i="46"/>
  <c r="C10" i="46"/>
  <c r="E9" i="46"/>
  <c r="F9" i="46" s="1"/>
  <c r="D9" i="46"/>
  <c r="C9" i="46"/>
  <c r="E8" i="46"/>
  <c r="F8" i="46" s="1"/>
  <c r="D8" i="46"/>
  <c r="C8" i="46"/>
  <c r="E6" i="46"/>
  <c r="F6" i="46" s="1"/>
  <c r="D6" i="46"/>
  <c r="C6" i="46"/>
  <c r="D3" i="43"/>
  <c r="C3" i="43"/>
  <c r="E16" i="43"/>
  <c r="F16" i="43" s="1"/>
  <c r="E15" i="43"/>
  <c r="F15" i="43" s="1"/>
  <c r="E14" i="43"/>
  <c r="F14" i="43" s="1"/>
  <c r="E13" i="43"/>
  <c r="F13" i="43" s="1"/>
  <c r="E12" i="43"/>
  <c r="F12" i="43" s="1"/>
  <c r="E11" i="43"/>
  <c r="F11" i="43" s="1"/>
  <c r="E10" i="43"/>
  <c r="F10" i="43" s="1"/>
  <c r="E9" i="43"/>
  <c r="F9" i="43" s="1"/>
  <c r="E8" i="43"/>
  <c r="F8" i="43" s="1"/>
  <c r="E7" i="43"/>
  <c r="F7" i="43" s="1"/>
  <c r="E6" i="43"/>
  <c r="F6" i="43" s="1"/>
  <c r="E5" i="43"/>
  <c r="F5" i="43" s="1"/>
  <c r="E4" i="43"/>
  <c r="F4" i="43" s="1"/>
  <c r="E347" i="43"/>
  <c r="F347" i="43" s="1"/>
  <c r="E348" i="43"/>
  <c r="F348" i="43" s="1"/>
  <c r="E346" i="43"/>
  <c r="F346" i="43" s="1"/>
  <c r="E345" i="43"/>
  <c r="F345" i="43" s="1"/>
  <c r="E344" i="43"/>
  <c r="F344" i="43" s="1"/>
  <c r="E343" i="43"/>
  <c r="F343" i="43" s="1"/>
  <c r="E342" i="43"/>
  <c r="F342" i="43" s="1"/>
  <c r="E341" i="43"/>
  <c r="F341" i="43" s="1"/>
  <c r="E340" i="43"/>
  <c r="F340" i="43" s="1"/>
  <c r="E339" i="43"/>
  <c r="F339" i="43" s="1"/>
  <c r="E338" i="43"/>
  <c r="F338" i="43" s="1"/>
  <c r="E337" i="43"/>
  <c r="F337" i="43" s="1"/>
  <c r="E336" i="43"/>
  <c r="F336" i="43" s="1"/>
  <c r="E335" i="43"/>
  <c r="F335" i="43" s="1"/>
  <c r="E334" i="43"/>
  <c r="F334" i="43" s="1"/>
  <c r="E333" i="43"/>
  <c r="F333" i="43" s="1"/>
  <c r="E332" i="43"/>
  <c r="F332" i="43" s="1"/>
  <c r="E331" i="43"/>
  <c r="F331" i="43" s="1"/>
  <c r="E330" i="43"/>
  <c r="F330" i="43" s="1"/>
  <c r="E329" i="43"/>
  <c r="F329" i="43" s="1"/>
  <c r="E328" i="43"/>
  <c r="F328" i="43" s="1"/>
  <c r="E327" i="43"/>
  <c r="F327" i="43" s="1"/>
  <c r="E326" i="43"/>
  <c r="F326" i="43" s="1"/>
  <c r="E325" i="43"/>
  <c r="F325" i="43" s="1"/>
  <c r="E324" i="43"/>
  <c r="F324" i="43" s="1"/>
  <c r="E323" i="43"/>
  <c r="F323" i="43" s="1"/>
  <c r="E322" i="43"/>
  <c r="F322" i="43" s="1"/>
  <c r="E321" i="43"/>
  <c r="F321" i="43" s="1"/>
  <c r="E320" i="43"/>
  <c r="F320" i="43" s="1"/>
  <c r="E319" i="43"/>
  <c r="F319" i="43" s="1"/>
  <c r="E318" i="43"/>
  <c r="F318" i="43" s="1"/>
  <c r="E317" i="43"/>
  <c r="F317" i="43" s="1"/>
  <c r="E316" i="43"/>
  <c r="F316" i="43" s="1"/>
  <c r="E314" i="43"/>
  <c r="F314" i="43" s="1"/>
  <c r="E313" i="43"/>
  <c r="F313" i="43" s="1"/>
  <c r="E312" i="43"/>
  <c r="F312" i="43" s="1"/>
  <c r="E311" i="43"/>
  <c r="F311" i="43" s="1"/>
  <c r="E310" i="43"/>
  <c r="F310" i="43" s="1"/>
  <c r="E309" i="43"/>
  <c r="F309" i="43" s="1"/>
  <c r="E308" i="43"/>
  <c r="F308" i="43" s="1"/>
  <c r="E307" i="43"/>
  <c r="F307" i="43" s="1"/>
  <c r="E306" i="43"/>
  <c r="F306" i="43" s="1"/>
  <c r="E305" i="43"/>
  <c r="F305" i="43" s="1"/>
  <c r="E304" i="43"/>
  <c r="F304" i="43" s="1"/>
  <c r="E303" i="43"/>
  <c r="F303" i="43" s="1"/>
  <c r="E302" i="43"/>
  <c r="F302" i="43" s="1"/>
  <c r="E301" i="43"/>
  <c r="F301" i="43" s="1"/>
  <c r="E300" i="43"/>
  <c r="F300" i="43" s="1"/>
  <c r="E299" i="43"/>
  <c r="F299" i="43" s="1"/>
  <c r="E298" i="43"/>
  <c r="F298" i="43" s="1"/>
  <c r="E297" i="43"/>
  <c r="F297" i="43" s="1"/>
  <c r="E296" i="43"/>
  <c r="F296" i="43" s="1"/>
  <c r="E295" i="43"/>
  <c r="F295" i="43" s="1"/>
  <c r="E292" i="43"/>
  <c r="F292" i="43" s="1"/>
  <c r="E286" i="43"/>
  <c r="F286" i="43" s="1"/>
  <c r="E294" i="43"/>
  <c r="F294" i="43" s="1"/>
  <c r="E293" i="43"/>
  <c r="F293" i="43" s="1"/>
  <c r="E291" i="43"/>
  <c r="F291" i="43" s="1"/>
  <c r="E290" i="43"/>
  <c r="F290" i="43" s="1"/>
  <c r="E289" i="43"/>
  <c r="F289" i="43" s="1"/>
  <c r="E288" i="43"/>
  <c r="F288" i="43" s="1"/>
  <c r="E287" i="43"/>
  <c r="F287" i="43" s="1"/>
  <c r="E285" i="43"/>
  <c r="F285" i="43" s="1"/>
  <c r="E284" i="43"/>
  <c r="F284" i="43" s="1"/>
  <c r="E283" i="43"/>
  <c r="F283" i="43" s="1"/>
  <c r="E282" i="43"/>
  <c r="F282" i="43" s="1"/>
  <c r="E281" i="43"/>
  <c r="F281" i="43" s="1"/>
  <c r="E280" i="43"/>
  <c r="F280" i="43" s="1"/>
  <c r="E279" i="43"/>
  <c r="F279" i="43" s="1"/>
  <c r="E278" i="43"/>
  <c r="F278" i="43" s="1"/>
  <c r="E277" i="43"/>
  <c r="F277" i="43" s="1"/>
  <c r="E276" i="43"/>
  <c r="F276" i="43" s="1"/>
  <c r="E275" i="43"/>
  <c r="F275" i="43" s="1"/>
  <c r="E274" i="43"/>
  <c r="F274" i="43" s="1"/>
  <c r="E273" i="43"/>
  <c r="F273" i="43" s="1"/>
  <c r="E272" i="43"/>
  <c r="F272" i="43" s="1"/>
  <c r="E271" i="43"/>
  <c r="F271" i="43" s="1"/>
  <c r="E270" i="43"/>
  <c r="F270" i="43" s="1"/>
  <c r="E269" i="43"/>
  <c r="F269" i="43" s="1"/>
  <c r="E268" i="43"/>
  <c r="F268" i="43" s="1"/>
  <c r="E257" i="43"/>
  <c r="F257" i="43" s="1"/>
  <c r="E253" i="43"/>
  <c r="F253" i="43" s="1"/>
  <c r="E246" i="43"/>
  <c r="F246" i="43" s="1"/>
  <c r="E267" i="43"/>
  <c r="F267" i="43" s="1"/>
  <c r="E266" i="43"/>
  <c r="F266" i="43" s="1"/>
  <c r="E265" i="43"/>
  <c r="F265" i="43" s="1"/>
  <c r="E264" i="43"/>
  <c r="F264" i="43" s="1"/>
  <c r="E263" i="43"/>
  <c r="F263" i="43" s="1"/>
  <c r="E262" i="43"/>
  <c r="F262" i="43" s="1"/>
  <c r="E261" i="43"/>
  <c r="F261" i="43" s="1"/>
  <c r="E260" i="43"/>
  <c r="F260" i="43" s="1"/>
  <c r="E259" i="43"/>
  <c r="F259" i="43" s="1"/>
  <c r="E258" i="43"/>
  <c r="F258" i="43" s="1"/>
  <c r="E256" i="43"/>
  <c r="F256" i="43" s="1"/>
  <c r="E255" i="43"/>
  <c r="F255" i="43" s="1"/>
  <c r="E254" i="43"/>
  <c r="F254" i="43" s="1"/>
  <c r="E252" i="43"/>
  <c r="F252" i="43" s="1"/>
  <c r="E251" i="43"/>
  <c r="F251" i="43" s="1"/>
  <c r="E250" i="43"/>
  <c r="F250" i="43" s="1"/>
  <c r="E249" i="43"/>
  <c r="F249" i="43" s="1"/>
  <c r="E248" i="43"/>
  <c r="F248" i="43" s="1"/>
  <c r="E247" i="43"/>
  <c r="F247" i="43" s="1"/>
  <c r="E245" i="43"/>
  <c r="F245" i="43" s="1"/>
  <c r="E244" i="43"/>
  <c r="F244" i="43" s="1"/>
  <c r="E243" i="43"/>
  <c r="F243" i="43" s="1"/>
  <c r="E242" i="43"/>
  <c r="F242" i="43" s="1"/>
  <c r="E241" i="43"/>
  <c r="F241" i="43" s="1"/>
  <c r="E240" i="43"/>
  <c r="F240" i="43" s="1"/>
  <c r="E239" i="43"/>
  <c r="F239" i="43" s="1"/>
  <c r="E238" i="43"/>
  <c r="F238" i="43" s="1"/>
  <c r="E237" i="43"/>
  <c r="F237" i="43" s="1"/>
  <c r="E236" i="43"/>
  <c r="F236" i="43" s="1"/>
  <c r="E235" i="43"/>
  <c r="F235" i="43" s="1"/>
  <c r="E234" i="43"/>
  <c r="F234" i="43" s="1"/>
  <c r="E233" i="43"/>
  <c r="F233" i="43" s="1"/>
  <c r="E232" i="43"/>
  <c r="F232" i="43" s="1"/>
  <c r="E231" i="43"/>
  <c r="F231" i="43" s="1"/>
  <c r="E230" i="43"/>
  <c r="F230" i="43" s="1"/>
  <c r="E229" i="43"/>
  <c r="F229" i="43" s="1"/>
  <c r="E228" i="43"/>
  <c r="F228" i="43" s="1"/>
  <c r="E227" i="43"/>
  <c r="F227" i="43" s="1"/>
  <c r="E226" i="43"/>
  <c r="F226" i="43" s="1"/>
  <c r="E225" i="43"/>
  <c r="F225" i="43" s="1"/>
  <c r="E223" i="43"/>
  <c r="F223" i="43" s="1"/>
  <c r="E201" i="43"/>
  <c r="F201" i="43" s="1"/>
  <c r="E224" i="43"/>
  <c r="F224" i="43" s="1"/>
  <c r="E222" i="43"/>
  <c r="F222" i="43" s="1"/>
  <c r="E221" i="43"/>
  <c r="F221" i="43" s="1"/>
  <c r="E220" i="43"/>
  <c r="F220" i="43" s="1"/>
  <c r="E219" i="43"/>
  <c r="F219" i="43" s="1"/>
  <c r="E218" i="43"/>
  <c r="F218" i="43" s="1"/>
  <c r="E217" i="43"/>
  <c r="F217" i="43" s="1"/>
  <c r="E216" i="43"/>
  <c r="F216" i="43" s="1"/>
  <c r="E215" i="43"/>
  <c r="F215" i="43" s="1"/>
  <c r="E214" i="43"/>
  <c r="F214" i="43" s="1"/>
  <c r="E213" i="43"/>
  <c r="F213" i="43" s="1"/>
  <c r="E212" i="43"/>
  <c r="F212" i="43" s="1"/>
  <c r="E211" i="43"/>
  <c r="F211" i="43" s="1"/>
  <c r="E210" i="43"/>
  <c r="F210" i="43" s="1"/>
  <c r="E209" i="43"/>
  <c r="F209" i="43" s="1"/>
  <c r="E208" i="43"/>
  <c r="F208" i="43" s="1"/>
  <c r="E207" i="43"/>
  <c r="F207" i="43" s="1"/>
  <c r="E206" i="43"/>
  <c r="F206" i="43" s="1"/>
  <c r="E205" i="43"/>
  <c r="F205" i="43" s="1"/>
  <c r="E204" i="43"/>
  <c r="F204" i="43" s="1"/>
  <c r="E203" i="43"/>
  <c r="F203" i="43" s="1"/>
  <c r="E202" i="43"/>
  <c r="F202" i="43" s="1"/>
  <c r="E200" i="43"/>
  <c r="F200" i="43" s="1"/>
  <c r="E199" i="43"/>
  <c r="F199" i="43" s="1"/>
  <c r="E198" i="43"/>
  <c r="F198" i="43" s="1"/>
  <c r="E197" i="43"/>
  <c r="F197" i="43" s="1"/>
  <c r="E196" i="43"/>
  <c r="F196" i="43" s="1"/>
  <c r="E195" i="43"/>
  <c r="F195" i="43" s="1"/>
  <c r="E194" i="43"/>
  <c r="F194" i="43" s="1"/>
  <c r="E193" i="43"/>
  <c r="F193" i="43" s="1"/>
  <c r="E192" i="43"/>
  <c r="F192" i="43" s="1"/>
  <c r="E191" i="43"/>
  <c r="F191" i="43" s="1"/>
  <c r="E190" i="43"/>
  <c r="F190" i="43" s="1"/>
  <c r="E189" i="43"/>
  <c r="F189" i="43" s="1"/>
  <c r="E188" i="43"/>
  <c r="F188" i="43" s="1"/>
  <c r="E187" i="43"/>
  <c r="F187" i="43" s="1"/>
  <c r="E186" i="43"/>
  <c r="F186" i="43" s="1"/>
  <c r="E185" i="43"/>
  <c r="F185" i="43" s="1"/>
  <c r="E184" i="43"/>
  <c r="F184" i="43" s="1"/>
  <c r="E183" i="43"/>
  <c r="F183" i="43" s="1"/>
  <c r="E182" i="43"/>
  <c r="F182" i="43" s="1"/>
  <c r="E181" i="43"/>
  <c r="F181" i="43" s="1"/>
  <c r="E180" i="43"/>
  <c r="F180" i="43" s="1"/>
  <c r="E179" i="43"/>
  <c r="F179" i="43" s="1"/>
  <c r="E178" i="43"/>
  <c r="F178" i="43" s="1"/>
  <c r="E177" i="43"/>
  <c r="F177" i="43" s="1"/>
  <c r="E176" i="43"/>
  <c r="F176" i="43" s="1"/>
  <c r="E175" i="43"/>
  <c r="F175" i="43" s="1"/>
  <c r="E174" i="43"/>
  <c r="F174" i="43" s="1"/>
  <c r="E173" i="43"/>
  <c r="F173" i="43" s="1"/>
  <c r="E172" i="43"/>
  <c r="F172" i="43" s="1"/>
  <c r="E171" i="43"/>
  <c r="F171" i="43" s="1"/>
  <c r="E170" i="43"/>
  <c r="F170" i="43" s="1"/>
  <c r="E169" i="43"/>
  <c r="F169" i="43" s="1"/>
  <c r="E168" i="43"/>
  <c r="F168" i="43" s="1"/>
  <c r="E167" i="43"/>
  <c r="F167" i="43" s="1"/>
  <c r="E166" i="43"/>
  <c r="F166" i="43" s="1"/>
  <c r="E165" i="43"/>
  <c r="F165" i="43" s="1"/>
  <c r="E164" i="43"/>
  <c r="F164" i="43" s="1"/>
  <c r="E163" i="43"/>
  <c r="F163" i="43" s="1"/>
  <c r="E162" i="43"/>
  <c r="F162" i="43" s="1"/>
  <c r="E161" i="43"/>
  <c r="F161" i="43" s="1"/>
  <c r="E160" i="43"/>
  <c r="F160" i="43" s="1"/>
  <c r="E159" i="43"/>
  <c r="F159" i="43" s="1"/>
  <c r="E158" i="43"/>
  <c r="F158" i="43" s="1"/>
  <c r="E157" i="43"/>
  <c r="F157" i="43" s="1"/>
  <c r="E156" i="43"/>
  <c r="F156" i="43" s="1"/>
  <c r="E155" i="43"/>
  <c r="F155" i="43" s="1"/>
  <c r="E154" i="43"/>
  <c r="F154" i="43" s="1"/>
  <c r="E153" i="43"/>
  <c r="F153" i="43" s="1"/>
  <c r="E152" i="43"/>
  <c r="F152" i="43" s="1"/>
  <c r="E151" i="43"/>
  <c r="F151" i="43" s="1"/>
  <c r="E150" i="43"/>
  <c r="F150" i="43" s="1"/>
  <c r="E149" i="43"/>
  <c r="F149" i="43" s="1"/>
  <c r="E148" i="43"/>
  <c r="F148" i="43" s="1"/>
  <c r="E147" i="43"/>
  <c r="F147" i="43" s="1"/>
  <c r="E146" i="43"/>
  <c r="F146" i="43" s="1"/>
  <c r="E145" i="43"/>
  <c r="F145" i="43" s="1"/>
  <c r="E144" i="43"/>
  <c r="F144" i="43" s="1"/>
  <c r="E143" i="43"/>
  <c r="F143" i="43" s="1"/>
  <c r="E142" i="43"/>
  <c r="F142" i="43" s="1"/>
  <c r="E141" i="43"/>
  <c r="F141" i="43" s="1"/>
  <c r="E140" i="43"/>
  <c r="F140" i="43" s="1"/>
  <c r="E139" i="43"/>
  <c r="F139" i="43" s="1"/>
  <c r="E138" i="43"/>
  <c r="F138" i="43" s="1"/>
  <c r="E137" i="43"/>
  <c r="F137" i="43" s="1"/>
  <c r="E136" i="43"/>
  <c r="F136" i="43" s="1"/>
  <c r="E135" i="43"/>
  <c r="F135" i="43" s="1"/>
  <c r="E134" i="43"/>
  <c r="F134" i="43" s="1"/>
  <c r="E133" i="43"/>
  <c r="F133" i="43" s="1"/>
  <c r="E132" i="43"/>
  <c r="F132" i="43" s="1"/>
  <c r="E131" i="43"/>
  <c r="F131" i="43" s="1"/>
  <c r="E130" i="43"/>
  <c r="F130" i="43" s="1"/>
  <c r="E129" i="43"/>
  <c r="F129" i="43" s="1"/>
  <c r="E128" i="43"/>
  <c r="F128" i="43" s="1"/>
  <c r="E127" i="43"/>
  <c r="F127" i="43" s="1"/>
  <c r="E126" i="43"/>
  <c r="F126" i="43" s="1"/>
  <c r="E125" i="43"/>
  <c r="F125" i="43" s="1"/>
  <c r="E124" i="43"/>
  <c r="F124" i="43" s="1"/>
  <c r="E123" i="43"/>
  <c r="F123" i="43" s="1"/>
  <c r="E122" i="43"/>
  <c r="F122" i="43" s="1"/>
  <c r="E102" i="43"/>
  <c r="F102" i="43" s="1"/>
  <c r="E101" i="43"/>
  <c r="F101" i="43" s="1"/>
  <c r="E69" i="43"/>
  <c r="F69" i="43" s="1"/>
  <c r="E121" i="43"/>
  <c r="F121" i="43" s="1"/>
  <c r="E120" i="43"/>
  <c r="F120" i="43" s="1"/>
  <c r="E119" i="43"/>
  <c r="F119" i="43" s="1"/>
  <c r="E118" i="43"/>
  <c r="F118" i="43" s="1"/>
  <c r="E117" i="43"/>
  <c r="F117" i="43" s="1"/>
  <c r="E116" i="43"/>
  <c r="F116" i="43" s="1"/>
  <c r="E115" i="43"/>
  <c r="F115" i="43" s="1"/>
  <c r="E114" i="43"/>
  <c r="F114" i="43" s="1"/>
  <c r="E113" i="43"/>
  <c r="F113" i="43" s="1"/>
  <c r="E112" i="43"/>
  <c r="F112" i="43" s="1"/>
  <c r="E111" i="43"/>
  <c r="F111" i="43" s="1"/>
  <c r="E110" i="43"/>
  <c r="F110" i="43" s="1"/>
  <c r="E109" i="43"/>
  <c r="F109" i="43" s="1"/>
  <c r="E108" i="43"/>
  <c r="F108" i="43" s="1"/>
  <c r="E107" i="43"/>
  <c r="F107" i="43" s="1"/>
  <c r="E106" i="43"/>
  <c r="F106" i="43" s="1"/>
  <c r="E105" i="43"/>
  <c r="F105" i="43" s="1"/>
  <c r="E104" i="43"/>
  <c r="F104" i="43" s="1"/>
  <c r="E103" i="43"/>
  <c r="F103" i="43" s="1"/>
  <c r="E100" i="43"/>
  <c r="F100" i="43" s="1"/>
  <c r="E99" i="43"/>
  <c r="F99" i="43" s="1"/>
  <c r="E98" i="43"/>
  <c r="F98" i="43" s="1"/>
  <c r="E97" i="43"/>
  <c r="F97" i="43" s="1"/>
  <c r="E96" i="43"/>
  <c r="F96" i="43" s="1"/>
  <c r="E95" i="43"/>
  <c r="F95" i="43" s="1"/>
  <c r="E94" i="43"/>
  <c r="F94" i="43" s="1"/>
  <c r="E93" i="43"/>
  <c r="F93" i="43" s="1"/>
  <c r="E92" i="43"/>
  <c r="F92" i="43" s="1"/>
  <c r="E91" i="43"/>
  <c r="F91" i="43" s="1"/>
  <c r="E90" i="43"/>
  <c r="F90" i="43" s="1"/>
  <c r="E89" i="43"/>
  <c r="F89" i="43" s="1"/>
  <c r="E88" i="43"/>
  <c r="F88" i="43" s="1"/>
  <c r="E87" i="43"/>
  <c r="F87" i="43" s="1"/>
  <c r="E86" i="43"/>
  <c r="F86" i="43" s="1"/>
  <c r="E85" i="43"/>
  <c r="F85" i="43" s="1"/>
  <c r="E84" i="43"/>
  <c r="F84" i="43" s="1"/>
  <c r="E83" i="43"/>
  <c r="F83" i="43" s="1"/>
  <c r="E82" i="43"/>
  <c r="F82" i="43" s="1"/>
  <c r="E81" i="43"/>
  <c r="F81" i="43" s="1"/>
  <c r="E80" i="43"/>
  <c r="F80" i="43" s="1"/>
  <c r="E79" i="43"/>
  <c r="F79" i="43" s="1"/>
  <c r="E78" i="43"/>
  <c r="F78" i="43" s="1"/>
  <c r="E77" i="43"/>
  <c r="F77" i="43" s="1"/>
  <c r="E76" i="43"/>
  <c r="F76" i="43" s="1"/>
  <c r="E75" i="43"/>
  <c r="F75" i="43" s="1"/>
  <c r="E74" i="43"/>
  <c r="F74" i="43" s="1"/>
  <c r="E73" i="43"/>
  <c r="F73" i="43" s="1"/>
  <c r="E72" i="43"/>
  <c r="F72" i="43" s="1"/>
  <c r="E71" i="43"/>
  <c r="F71" i="43" s="1"/>
  <c r="E70" i="43"/>
  <c r="F70" i="43" s="1"/>
  <c r="E68" i="43"/>
  <c r="F68" i="43" s="1"/>
  <c r="E67" i="43"/>
  <c r="F67" i="43" s="1"/>
  <c r="E62" i="43"/>
  <c r="F62" i="43" s="1"/>
  <c r="E61" i="43"/>
  <c r="F61" i="43" s="1"/>
  <c r="E66" i="43"/>
  <c r="F66" i="43" s="1"/>
  <c r="E65" i="43"/>
  <c r="F65" i="43" s="1"/>
  <c r="E64" i="43"/>
  <c r="F64" i="43" s="1"/>
  <c r="E63" i="43"/>
  <c r="F63" i="43" s="1"/>
  <c r="E60" i="43"/>
  <c r="F60" i="43" s="1"/>
  <c r="E59" i="43"/>
  <c r="F59" i="43" s="1"/>
  <c r="E58" i="43"/>
  <c r="F58" i="43" s="1"/>
  <c r="E57" i="43"/>
  <c r="F57" i="43" s="1"/>
  <c r="E56" i="43"/>
  <c r="F56" i="43" s="1"/>
  <c r="E55" i="43"/>
  <c r="F55" i="43" s="1"/>
  <c r="E54" i="43"/>
  <c r="F54" i="43" s="1"/>
  <c r="E53" i="43"/>
  <c r="F53" i="43" s="1"/>
  <c r="E52" i="43"/>
  <c r="F52" i="43" s="1"/>
  <c r="E51" i="43"/>
  <c r="F51" i="43" s="1"/>
  <c r="E50" i="43"/>
  <c r="F50" i="43" s="1"/>
  <c r="E49" i="43"/>
  <c r="F49" i="43" s="1"/>
  <c r="E48" i="43"/>
  <c r="F48" i="43" s="1"/>
  <c r="E47" i="43"/>
  <c r="F47" i="43" s="1"/>
  <c r="E46" i="43"/>
  <c r="F46" i="43" s="1"/>
  <c r="E45" i="43"/>
  <c r="F45" i="43" s="1"/>
  <c r="E44" i="43"/>
  <c r="F44" i="43" s="1"/>
  <c r="E43" i="43"/>
  <c r="F43" i="43" s="1"/>
  <c r="E42" i="43"/>
  <c r="F42" i="43" s="1"/>
  <c r="E41" i="43"/>
  <c r="F41" i="43" s="1"/>
  <c r="E40" i="43"/>
  <c r="F40" i="43" s="1"/>
  <c r="E39" i="43"/>
  <c r="F39" i="43" s="1"/>
  <c r="E38" i="43"/>
  <c r="F38" i="43" s="1"/>
  <c r="E37" i="43"/>
  <c r="F37" i="43" s="1"/>
  <c r="E36" i="43"/>
  <c r="F36" i="43" s="1"/>
  <c r="E35" i="43"/>
  <c r="F35" i="43" s="1"/>
  <c r="E34" i="43"/>
  <c r="F34" i="43" s="1"/>
  <c r="E33" i="43"/>
  <c r="F33" i="43" s="1"/>
  <c r="E32" i="43"/>
  <c r="F32" i="43" s="1"/>
  <c r="E31" i="43"/>
  <c r="F31" i="43" s="1"/>
  <c r="E30" i="43"/>
  <c r="F30" i="43" s="1"/>
  <c r="E29" i="43"/>
  <c r="F29" i="43" s="1"/>
  <c r="E28" i="43"/>
  <c r="F28" i="43" s="1"/>
  <c r="E27" i="43"/>
  <c r="F27" i="43" s="1"/>
  <c r="E26" i="43"/>
  <c r="F26" i="43" s="1"/>
  <c r="E25" i="43"/>
  <c r="F25" i="43" s="1"/>
  <c r="E24" i="43"/>
  <c r="F24" i="43" s="1"/>
  <c r="E23" i="43"/>
  <c r="F23" i="43" s="1"/>
  <c r="E22" i="43"/>
  <c r="F22" i="43" s="1"/>
  <c r="E21" i="43"/>
  <c r="F21" i="43" s="1"/>
  <c r="E20" i="43"/>
  <c r="F20" i="43" s="1"/>
  <c r="E19" i="43"/>
  <c r="F19" i="43" s="1"/>
  <c r="E18" i="43"/>
  <c r="F18" i="43" s="1"/>
  <c r="E17" i="43"/>
  <c r="F17" i="43" s="1"/>
  <c r="E129" i="46" l="1"/>
  <c r="F129" i="46" s="1"/>
  <c r="E170" i="46"/>
  <c r="F170" i="46" s="1"/>
  <c r="E241" i="46"/>
  <c r="F241" i="46" s="1"/>
  <c r="E393" i="46"/>
  <c r="F393" i="46" s="1"/>
  <c r="C16" i="46"/>
  <c r="D10" i="46"/>
  <c r="E288" i="46"/>
  <c r="F288" i="46" s="1"/>
  <c r="E317" i="46"/>
  <c r="F317" i="46" s="1"/>
  <c r="E71" i="46"/>
  <c r="F71" i="46" s="1"/>
  <c r="F132" i="46"/>
  <c r="F244" i="46"/>
  <c r="E315" i="43"/>
  <c r="F315" i="43" s="1"/>
  <c r="D3" i="46" l="1"/>
  <c r="E10" i="46"/>
  <c r="D17" i="46"/>
  <c r="E16" i="46"/>
  <c r="F16" i="46" s="1"/>
  <c r="C3" i="46"/>
  <c r="C17" i="46"/>
  <c r="E3" i="43"/>
  <c r="F3" i="43" s="1"/>
  <c r="E17" i="46" l="1"/>
  <c r="F17" i="46" s="1"/>
  <c r="E3" i="46"/>
  <c r="F3" i="46" s="1"/>
  <c r="F10" i="46"/>
  <c r="M28" i="24" l="1"/>
  <c r="K6" i="24" l="1"/>
  <c r="F6" i="24" s="1"/>
  <c r="F8" i="24" s="1"/>
  <c r="F10" i="24" s="1"/>
  <c r="F12" i="24" l="1"/>
  <c r="F14" i="24" s="1"/>
  <c r="F16" i="24" s="1"/>
  <c r="F18" i="24" s="1"/>
  <c r="F20" i="24" s="1"/>
  <c r="F22" i="24" s="1"/>
  <c r="F24" i="24" s="1"/>
  <c r="F26" i="24" s="1"/>
  <c r="J28" i="24"/>
  <c r="I28" i="24"/>
  <c r="H28" i="24"/>
  <c r="G28" i="24"/>
  <c r="J26" i="24"/>
  <c r="I26" i="24"/>
  <c r="H26" i="24"/>
  <c r="G26" i="24"/>
  <c r="J24" i="24"/>
  <c r="I24" i="24"/>
  <c r="H24" i="24"/>
  <c r="G24" i="24"/>
  <c r="J22" i="24"/>
  <c r="I22" i="24"/>
  <c r="H22" i="24"/>
  <c r="G22" i="24"/>
  <c r="J20" i="24"/>
  <c r="I20" i="24"/>
  <c r="H20" i="24"/>
  <c r="G20" i="24"/>
  <c r="J18" i="24"/>
  <c r="I18" i="24"/>
  <c r="H18" i="24"/>
  <c r="G18" i="24"/>
  <c r="J16" i="24"/>
  <c r="I16" i="24"/>
  <c r="H16" i="24"/>
  <c r="G16" i="24"/>
  <c r="J14" i="24"/>
  <c r="I14" i="24"/>
  <c r="H14" i="24"/>
  <c r="G14" i="24"/>
  <c r="J12" i="24"/>
  <c r="I12" i="24"/>
  <c r="H12" i="24"/>
  <c r="G12" i="24"/>
  <c r="J10" i="24"/>
  <c r="I10" i="24"/>
  <c r="H10" i="24"/>
  <c r="G10" i="24"/>
  <c r="J8" i="24"/>
  <c r="I8" i="24"/>
  <c r="H8" i="24"/>
  <c r="G8" i="24"/>
  <c r="J6" i="24"/>
  <c r="E6" i="24" s="1"/>
  <c r="I6" i="24"/>
  <c r="D6" i="24" s="1"/>
  <c r="H6" i="24"/>
  <c r="G6" i="24"/>
  <c r="G3" i="24"/>
  <c r="C3" i="24"/>
  <c r="D3" i="24" s="1"/>
  <c r="E3" i="24" s="1"/>
  <c r="J3" i="24" s="1"/>
  <c r="F28" i="24" l="1"/>
  <c r="I3" i="24"/>
  <c r="H3" i="24"/>
  <c r="G31" i="24"/>
  <c r="H31" i="24"/>
  <c r="B6" i="24"/>
  <c r="B8" i="24" s="1"/>
  <c r="B10" i="24" s="1"/>
  <c r="B12" i="24" s="1"/>
  <c r="B14" i="24" s="1"/>
  <c r="B16" i="24" s="1"/>
  <c r="B18" i="24" s="1"/>
  <c r="B20" i="24" s="1"/>
  <c r="B22" i="24" s="1"/>
  <c r="B24" i="24" s="1"/>
  <c r="B26" i="24" s="1"/>
  <c r="B28" i="24" s="1"/>
  <c r="B31" i="24" s="1"/>
  <c r="D8" i="24"/>
  <c r="D10" i="24" s="1"/>
  <c r="D12" i="24" s="1"/>
  <c r="D14" i="24" s="1"/>
  <c r="D16" i="24" s="1"/>
  <c r="D18" i="24" s="1"/>
  <c r="D20" i="24" s="1"/>
  <c r="D22" i="24" s="1"/>
  <c r="D24" i="24" s="1"/>
  <c r="D26" i="24" s="1"/>
  <c r="D28" i="24" s="1"/>
  <c r="D31" i="24" s="1"/>
  <c r="C6" i="24"/>
  <c r="C8" i="24" s="1"/>
  <c r="C10" i="24" s="1"/>
  <c r="C12" i="24" s="1"/>
  <c r="C14" i="24" s="1"/>
  <c r="C16" i="24" s="1"/>
  <c r="C18" i="24" s="1"/>
  <c r="C20" i="24" s="1"/>
  <c r="C22" i="24" s="1"/>
  <c r="C24" i="24" s="1"/>
  <c r="C26" i="24" s="1"/>
  <c r="C28" i="24" s="1"/>
  <c r="C31" i="24" s="1"/>
  <c r="E8" i="24"/>
  <c r="I31" i="24"/>
  <c r="J31" i="24"/>
  <c r="C23" i="39"/>
  <c r="E23" i="39" s="1"/>
  <c r="F23" i="39" s="1"/>
  <c r="E21" i="39"/>
  <c r="F21" i="39" s="1"/>
  <c r="E20" i="39"/>
  <c r="F20" i="39" s="1"/>
  <c r="E19" i="39"/>
  <c r="F19" i="39" s="1"/>
  <c r="E18" i="39"/>
  <c r="F18" i="39" s="1"/>
  <c r="E17" i="39"/>
  <c r="F17" i="39" s="1"/>
  <c r="E16" i="39"/>
  <c r="F16" i="39" s="1"/>
  <c r="E15" i="39"/>
  <c r="F15" i="39" s="1"/>
  <c r="E14" i="39"/>
  <c r="F14" i="39" s="1"/>
  <c r="E13" i="39"/>
  <c r="F13" i="39" s="1"/>
  <c r="E12" i="39"/>
  <c r="F12" i="39" s="1"/>
  <c r="E11" i="39"/>
  <c r="F11" i="39" s="1"/>
  <c r="E10" i="39"/>
  <c r="F10" i="39" s="1"/>
  <c r="E9" i="39"/>
  <c r="F9" i="39" s="1"/>
  <c r="E8" i="39"/>
  <c r="F8" i="39" s="1"/>
  <c r="E7" i="39"/>
  <c r="F7" i="39" s="1"/>
  <c r="E6" i="39"/>
  <c r="F6" i="39" s="1"/>
  <c r="E5" i="39"/>
  <c r="F5" i="39" s="1"/>
  <c r="E4" i="39"/>
  <c r="F4" i="39" s="1"/>
  <c r="E3" i="39"/>
  <c r="F3" i="39" s="1"/>
  <c r="E2" i="39"/>
  <c r="F2" i="39" s="1"/>
  <c r="F31" i="24" l="1"/>
  <c r="E10" i="24"/>
  <c r="L10" i="24" s="1"/>
  <c r="L8" i="24"/>
  <c r="M8" i="24" s="1"/>
  <c r="E12" i="24" l="1"/>
  <c r="M10" i="24"/>
  <c r="E14" i="24" l="1"/>
  <c r="L12" i="24"/>
  <c r="M12" i="24" s="1"/>
  <c r="E16" i="24" l="1"/>
  <c r="L14" i="24"/>
  <c r="M14" i="24" s="1"/>
  <c r="E18" i="24" l="1"/>
  <c r="L16" i="24"/>
  <c r="M16" i="24" s="1"/>
  <c r="E20" i="24" l="1"/>
  <c r="L18" i="24"/>
  <c r="M18" i="24" s="1"/>
  <c r="E22" i="24" l="1"/>
  <c r="L20" i="24"/>
  <c r="M20" i="24" s="1"/>
  <c r="E24" i="24" l="1"/>
  <c r="L22" i="24"/>
  <c r="M22" i="24" s="1"/>
  <c r="E26" i="24" l="1"/>
  <c r="L24" i="24"/>
  <c r="M24" i="24" s="1"/>
  <c r="E28" i="24" l="1"/>
  <c r="L26" i="24"/>
  <c r="M26" i="24" s="1"/>
  <c r="L6" i="24"/>
  <c r="M6" i="24" s="1"/>
  <c r="E31" i="24" l="1"/>
  <c r="L28" i="24"/>
  <c r="K31" i="24"/>
  <c r="F3" i="24" l="1"/>
  <c r="K3" i="24" s="1"/>
</calcChain>
</file>

<file path=xl/comments1.xml><?xml version="1.0" encoding="utf-8"?>
<comments xmlns="http://schemas.openxmlformats.org/spreadsheetml/2006/main">
  <authors>
    <author>jema</author>
    <author>Jerry Mankowski</author>
  </authors>
  <commentList>
    <comment ref="G6" authorId="0" shapeId="0">
      <text>
        <r>
          <rPr>
            <sz val="9"/>
            <color indexed="81"/>
            <rFont val="Tahoma"/>
            <family val="2"/>
          </rPr>
          <t xml:space="preserve">Kontoret stängt 21/12 -
Sista veckan i dec 2013 reggades först i jan 2014
</t>
        </r>
      </text>
    </comment>
    <comment ref="J20" authorId="1" shapeId="0">
      <text>
        <r>
          <rPr>
            <b/>
            <sz val="9"/>
            <color indexed="81"/>
            <rFont val="Tahoma"/>
            <family val="2"/>
          </rPr>
          <t>Fattas några reg.dagar  pga. flytt</t>
        </r>
      </text>
    </comment>
    <comment ref="K20" authorId="1" shapeId="0">
      <text>
        <r>
          <rPr>
            <b/>
            <sz val="9"/>
            <color indexed="81"/>
            <rFont val="Tahoma"/>
            <family val="2"/>
          </rPr>
          <t>Fattas några reg.dagar  pga. flytt</t>
        </r>
      </text>
    </comment>
  </commentList>
</comments>
</file>

<file path=xl/sharedStrings.xml><?xml version="1.0" encoding="utf-8"?>
<sst xmlns="http://schemas.openxmlformats.org/spreadsheetml/2006/main" count="873" uniqueCount="406">
  <si>
    <t>TOTALT</t>
  </si>
  <si>
    <t>Ändr (st)</t>
  </si>
  <si>
    <t>Ändr (%)</t>
  </si>
  <si>
    <t>Rasnamn</t>
  </si>
  <si>
    <t>GOLDEN RETRIEVER</t>
  </si>
  <si>
    <t>LABRADOR RETRIEVER</t>
  </si>
  <si>
    <t>JÄMTHUND</t>
  </si>
  <si>
    <t>TAX, STRÄVHÅRIG NORMALSTOR</t>
  </si>
  <si>
    <t>DREVER</t>
  </si>
  <si>
    <t>ROTTWEILER</t>
  </si>
  <si>
    <t>CAVALIER KING CHARLES SPANIEL</t>
  </si>
  <si>
    <t>COCKER SPANIEL</t>
  </si>
  <si>
    <t>ENGELSK SPRINGER SPANIEL</t>
  </si>
  <si>
    <t>COLLIE, LÅNGHÅRIG</t>
  </si>
  <si>
    <t>SHETLAND SHEEPDOG</t>
  </si>
  <si>
    <t>FLATCOATED RETRIEVER</t>
  </si>
  <si>
    <t>HAMILTONSTÖVARE</t>
  </si>
  <si>
    <t>IRISH SOFTCOATED WHEATEN TERRIER</t>
  </si>
  <si>
    <t>BORDER COLLIE</t>
  </si>
  <si>
    <t>FINSK STÖVARE</t>
  </si>
  <si>
    <t>BERNER SENNENHUND</t>
  </si>
  <si>
    <t>BOXER</t>
  </si>
  <si>
    <t>SUMMA</t>
  </si>
  <si>
    <t>DALMATINER</t>
  </si>
  <si>
    <t>BICHON FRISÉ</t>
  </si>
  <si>
    <t>SHIH TZU</t>
  </si>
  <si>
    <t>WACHTELHUND</t>
  </si>
  <si>
    <t>IRLÄNDSK RÖD SETTER</t>
  </si>
  <si>
    <t>TIBETANSK SPANIEL</t>
  </si>
  <si>
    <t>NORRBOTTENSPETS</t>
  </si>
  <si>
    <t>BEAGLE</t>
  </si>
  <si>
    <t>WELSH SPRINGER SPANIEL</t>
  </si>
  <si>
    <t>BICHON HAVANAIS</t>
  </si>
  <si>
    <t>PAPILLON</t>
  </si>
  <si>
    <t>FINSK LAPPHUND</t>
  </si>
  <si>
    <t>TAX, LÅNGHÅRIG NORMALSTOR</t>
  </si>
  <si>
    <t>BASSET ARTÉSIEN NORMAND</t>
  </si>
  <si>
    <t>KLEINER MüNSTERLÄNDER</t>
  </si>
  <si>
    <t>VÄSTGÖTASPETS</t>
  </si>
  <si>
    <t>KORTHÅRIG VORSTEH</t>
  </si>
  <si>
    <t>AMERIKANSK COCKER SPANIEL</t>
  </si>
  <si>
    <t>JAPANSK SPETS</t>
  </si>
  <si>
    <t>ENGELSK BULLDOGG</t>
  </si>
  <si>
    <t>TYSK JAKTTERRIER</t>
  </si>
  <si>
    <t>RIESENSCHNAUZER, SVART</t>
  </si>
  <si>
    <t>SCHILLERSTÖVARE</t>
  </si>
  <si>
    <t>CHIHUAHUA, LÅNGHÅRIG</t>
  </si>
  <si>
    <t>SKOTSK TERRIER</t>
  </si>
  <si>
    <t>BASSET HOUND</t>
  </si>
  <si>
    <t>BRIARD</t>
  </si>
  <si>
    <t>GRAND DANOIS</t>
  </si>
  <si>
    <t>NORSK BUHUND</t>
  </si>
  <si>
    <t>ISLÄNDSK FÅRHUND</t>
  </si>
  <si>
    <t>KUVASZ</t>
  </si>
  <si>
    <t>KARELSK BJÖRNHUND</t>
  </si>
  <si>
    <t>DUNKERSTÖVARE</t>
  </si>
  <si>
    <t>COLLIE, KORTHÅRIG</t>
  </si>
  <si>
    <t>SILKY TERRIER</t>
  </si>
  <si>
    <t>PEKINGESE</t>
  </si>
  <si>
    <t>BEAUCERON</t>
  </si>
  <si>
    <t>TAX, KORTHÅRIG DVÄRG</t>
  </si>
  <si>
    <t>TIBETANSK TERRIER</t>
  </si>
  <si>
    <t>IRLÄNDSK VARGHUND</t>
  </si>
  <si>
    <t>BULLMASTIFF</t>
  </si>
  <si>
    <t>LEONBERGER</t>
  </si>
  <si>
    <t>PYRENÉERHUND</t>
  </si>
  <si>
    <t>DVÄRGPINSCHER</t>
  </si>
  <si>
    <t>BULLTERRIER</t>
  </si>
  <si>
    <t>BELGISK VALLHUND/ GROENENDAEL</t>
  </si>
  <si>
    <t>SANKT BERNHARDSHUND, LÅNGHÅRIG</t>
  </si>
  <si>
    <t>IRLÄNDSK RÖD OCH VIT SETTER</t>
  </si>
  <si>
    <t>LANCASHIRE HEELER</t>
  </si>
  <si>
    <t>GRÖNLANDSHUND</t>
  </si>
  <si>
    <t>SVENSK LAPPHUND</t>
  </si>
  <si>
    <t>TAX, LÅNGHÅRIG DVÄRG</t>
  </si>
  <si>
    <t>BELGISK VALLHUND/ LAEKENOIS</t>
  </si>
  <si>
    <t>CLUMBER SPANIEL</t>
  </si>
  <si>
    <t>GROSSER MüNSTERLÄNDER</t>
  </si>
  <si>
    <t>SKOTSK HJORTHUND</t>
  </si>
  <si>
    <t>RIESENSCHNAUZER, PEPPAR &amp; SALT</t>
  </si>
  <si>
    <t>KEESHOND</t>
  </si>
  <si>
    <t>DOGUE DE BORDEAUX</t>
  </si>
  <si>
    <t>LAPSK VALLHUND</t>
  </si>
  <si>
    <t>KERRY BLUE TERRIER</t>
  </si>
  <si>
    <t>STRÄVHÅRIG VORSTEH</t>
  </si>
  <si>
    <t>SLOUGHI</t>
  </si>
  <si>
    <t>WELSHTERRIER</t>
  </si>
  <si>
    <t>BOLOGNESE</t>
  </si>
  <si>
    <t>LÖWCHEN</t>
  </si>
  <si>
    <t>ITALIENSK VINTHUND</t>
  </si>
  <si>
    <t>IRLÄNDSK VATTENSPANIEL</t>
  </si>
  <si>
    <t>MALTESER</t>
  </si>
  <si>
    <t>SCHIPPERKE</t>
  </si>
  <si>
    <t>GRAND BASSET GRIFFON VENDÉEN</t>
  </si>
  <si>
    <t>BRACCO ITALIANO</t>
  </si>
  <si>
    <t>WEIMARANER, LÅNGHÅRIG</t>
  </si>
  <si>
    <t>CHESAPEAKE BAY RETRIEVER</t>
  </si>
  <si>
    <t>MOPS</t>
  </si>
  <si>
    <t>ENTLEBUCHER SENNENHUND</t>
  </si>
  <si>
    <t>GROSSER SCHWEIZER SENNENHUND</t>
  </si>
  <si>
    <t>LANDSEER</t>
  </si>
  <si>
    <t>BEDLINGTONTERRIER</t>
  </si>
  <si>
    <t>TAX, KORTHÅRIG KANIN</t>
  </si>
  <si>
    <t>AKITA</t>
  </si>
  <si>
    <t>THAI RIDGEBACK DOG</t>
  </si>
  <si>
    <t>MASTINO NAPOLETANO</t>
  </si>
  <si>
    <t>IRISH GLEN OF IMAAL TERRIER</t>
  </si>
  <si>
    <t>NORSK LUNDEHUND</t>
  </si>
  <si>
    <t>JAPANESE CHIN</t>
  </si>
  <si>
    <t>KOMONDOR</t>
  </si>
  <si>
    <t>LAKELANDTERRIER</t>
  </si>
  <si>
    <t>BASENJI</t>
  </si>
  <si>
    <t>TYSK SPETS/ KLEINSPITZ</t>
  </si>
  <si>
    <t>HANNOVERANSK VILTSPÅRHUND</t>
  </si>
  <si>
    <t>PETIT BRABANCON</t>
  </si>
  <si>
    <t>FARAOHUND</t>
  </si>
  <si>
    <t>WELSH CORGI CARDIGAN</t>
  </si>
  <si>
    <t>CAO DA SERRA DA ESTRELA, PELO COMPR</t>
  </si>
  <si>
    <t>GORDONSETTER</t>
  </si>
  <si>
    <t>PODENGO PORTUGUES, LISO/PEQUENO</t>
  </si>
  <si>
    <t>PULI</t>
  </si>
  <si>
    <t>MANCHESTERTERRIER</t>
  </si>
  <si>
    <t>SKYETERRIER</t>
  </si>
  <si>
    <t>HOVAWART</t>
  </si>
  <si>
    <t>VÄSTSIBIRISK LAJKA</t>
  </si>
  <si>
    <t>ANATOLISK HERDEHUND</t>
  </si>
  <si>
    <t>CANE CORSO</t>
  </si>
  <si>
    <t>SEALYHAMTERRIER</t>
  </si>
  <si>
    <t>TAX, LÅNGHÅRIG KANIN</t>
  </si>
  <si>
    <t>NORSK ÄLGHUND, SVART</t>
  </si>
  <si>
    <t>ALPENLÄNDISCHE DACHSBRACKE</t>
  </si>
  <si>
    <t>BAYERSK VILTSPÅRHUND</t>
  </si>
  <si>
    <t>NOVA SCOTIA DUCK TOLLING RETRIEVER</t>
  </si>
  <si>
    <t>GRIFFON BELGE</t>
  </si>
  <si>
    <t>BORZOI</t>
  </si>
  <si>
    <t>ENGLISH TOY TERRIER</t>
  </si>
  <si>
    <t>TAX, STRÄVHÅRIG KANIN</t>
  </si>
  <si>
    <t>GRIFFON BRUXELLOIS</t>
  </si>
  <si>
    <t>DOGO ARGENTINO</t>
  </si>
  <si>
    <t>AUSTRALIAN SHEPHERD</t>
  </si>
  <si>
    <t>MUDI</t>
  </si>
  <si>
    <t>AFFENPINSCHER</t>
  </si>
  <si>
    <t>MASTIFF</t>
  </si>
  <si>
    <t>STAFFORDSHIRE BULLTERRIER</t>
  </si>
  <si>
    <t>SIBERIAN HUSKY</t>
  </si>
  <si>
    <t>BERGAMASCO</t>
  </si>
  <si>
    <t>POINTER</t>
  </si>
  <si>
    <t>WEIMARANER, KORTHÅRIG</t>
  </si>
  <si>
    <t>KROMFOHRLÄNDER</t>
  </si>
  <si>
    <t>VOLPINO ITALIANO</t>
  </si>
  <si>
    <t>UNGERSK VIZSLA, KORTHÅRIG</t>
  </si>
  <si>
    <t>WEST HIGHLAND WHITE TERRIER</t>
  </si>
  <si>
    <t>KING CHARLES SPANIEL</t>
  </si>
  <si>
    <t>CAIRNTERRIER</t>
  </si>
  <si>
    <t>TYSK SPETS/ MITTELSPITZ</t>
  </si>
  <si>
    <t>BRETON</t>
  </si>
  <si>
    <t>DANDIE DINMONT TERRIER</t>
  </si>
  <si>
    <t>BELGISK VALLHUND/ TERVUEREN</t>
  </si>
  <si>
    <t>PUMI</t>
  </si>
  <si>
    <t>FIELD SPANIEL</t>
  </si>
  <si>
    <t>PYRENEISK MASTIFF</t>
  </si>
  <si>
    <t>BORDERTERRIER</t>
  </si>
  <si>
    <t>IRLÄNDSK TERRIER</t>
  </si>
  <si>
    <t>CURLY COATED RETRIEVER</t>
  </si>
  <si>
    <t>AFGHANHUND</t>
  </si>
  <si>
    <t>AMERICAN STAFFORDSHIRE TERRIER</t>
  </si>
  <si>
    <t>CESKYTERRIER</t>
  </si>
  <si>
    <t>TAX, STRÄVHÅRIG DVÄRG</t>
  </si>
  <si>
    <t>FINSK SPETS</t>
  </si>
  <si>
    <t>BASSET FAUVE DE BRETAGNE</t>
  </si>
  <si>
    <t>GALGO ESPANOL</t>
  </si>
  <si>
    <t>POLSKI OWCZAREK NIZINNY</t>
  </si>
  <si>
    <t>LÅNGHÅRIG VORSTEH</t>
  </si>
  <si>
    <t>BEARDED COLLIE</t>
  </si>
  <si>
    <t>SCHAPENDOES</t>
  </si>
  <si>
    <t>SHIBA</t>
  </si>
  <si>
    <t>PORTUGISISK VATTENHUND</t>
  </si>
  <si>
    <t>OLD ENGLISH SHEEPDOG</t>
  </si>
  <si>
    <t>SHAR PEI</t>
  </si>
  <si>
    <t>TIBETANSK MASTIFF</t>
  </si>
  <si>
    <t>NORWICHTERRIER</t>
  </si>
  <si>
    <t>EURASIER</t>
  </si>
  <si>
    <t>ÖSTSIBIRISK LAJKA</t>
  </si>
  <si>
    <t>PERRO DE AGUA ESPANOL</t>
  </si>
  <si>
    <t>DVÄRGSCHNAUZER, VIT</t>
  </si>
  <si>
    <t>SANKT BERNHARDSHUND, KORTHÅRIG</t>
  </si>
  <si>
    <t>LAGOTTO ROMAGNOLO</t>
  </si>
  <si>
    <t>COTON DE TULÉAR</t>
  </si>
  <si>
    <t>LHASA APSO</t>
  </si>
  <si>
    <t>GREYHOUND</t>
  </si>
  <si>
    <t>SPINONE</t>
  </si>
  <si>
    <t>SCHWEIZISKA STÖVARE/ LUZERNER</t>
  </si>
  <si>
    <t>NEWFOUNDLANDSHUND</t>
  </si>
  <si>
    <t>SAMOJEDHUND</t>
  </si>
  <si>
    <t>CHIHUAHUA, KORTHÅRIG</t>
  </si>
  <si>
    <t>WELSH CORGI PEMBROKE</t>
  </si>
  <si>
    <t>SVENSK VIT ÄLGHUND</t>
  </si>
  <si>
    <t>BOSTONTERRIER</t>
  </si>
  <si>
    <t>AUSTRALISK TERRIER</t>
  </si>
  <si>
    <t>WHIPPET</t>
  </si>
  <si>
    <t>DVÄRGSCHNAUZER, SVART &amp; SILVER</t>
  </si>
  <si>
    <t>BELGISK VALLHUND/ MALINOIS</t>
  </si>
  <si>
    <t>NORFOLKTERRIER</t>
  </si>
  <si>
    <t>DVÄRGSCHNAUZER, PEPPAR &amp; SALT</t>
  </si>
  <si>
    <t>BOUVIER DES FLANDRES</t>
  </si>
  <si>
    <t>AIREDALETERRIER</t>
  </si>
  <si>
    <t>DVÄRGSCHNAUZER, SVART</t>
  </si>
  <si>
    <t>FRANSK BULLDOGG</t>
  </si>
  <si>
    <t>ALASKAN MALAMUTE</t>
  </si>
  <si>
    <t>PETIT BASSET GRIFFON VENDÉEN</t>
  </si>
  <si>
    <t>SMÅLANDSSTÖVARE</t>
  </si>
  <si>
    <t>YORKSHIRETERRIER</t>
  </si>
  <si>
    <t>RHODESIAN RIDGEBACK</t>
  </si>
  <si>
    <t>ENGELSK SETTER</t>
  </si>
  <si>
    <t>DOBERMANN</t>
  </si>
  <si>
    <t>TAX, KORTHÅRIG NORMALSTOR</t>
  </si>
  <si>
    <t>AUSTRALIAN CATTLEDOG</t>
  </si>
  <si>
    <t>AUSTRALIAN KELPIE</t>
  </si>
  <si>
    <t>VIT HERDEHUND</t>
  </si>
  <si>
    <t>SLÄTHÅRIG FOXTERRIER</t>
  </si>
  <si>
    <t>STRÄVHÅRIG FOXTERRIER</t>
  </si>
  <si>
    <t>HÄLLEFORSHUND</t>
  </si>
  <si>
    <t>GAMMEL DANSK HÖNSEHUND</t>
  </si>
  <si>
    <t>CHINESE CRESTED DOG</t>
  </si>
  <si>
    <t>BROHOLMER</t>
  </si>
  <si>
    <t>PINSCHER</t>
  </si>
  <si>
    <t>SCHNAUZER, PEPPAR &amp; SALT</t>
  </si>
  <si>
    <t>SCHNAUZER, SVART</t>
  </si>
  <si>
    <t>PARSON RUSSELL TERRIER</t>
  </si>
  <si>
    <t>JACK RUSSELL TERRIER</t>
  </si>
  <si>
    <t>PODENGO PORTUGUES, CERDOSO/PEQUENO</t>
  </si>
  <si>
    <t>BLODHUND</t>
  </si>
  <si>
    <t>SUMMA Top 20</t>
  </si>
  <si>
    <t>KAVKAZSKAJA OVTJARKA</t>
  </si>
  <si>
    <t>RUSSKAJA GONTJAJA</t>
  </si>
  <si>
    <t>CANAAN DOG</t>
  </si>
  <si>
    <t>POMERANIAN</t>
  </si>
  <si>
    <t>BARBET</t>
  </si>
  <si>
    <t>MINIATYRBULLTERRIER</t>
  </si>
  <si>
    <t>BERGER PICARD</t>
  </si>
  <si>
    <t>HOLLANDSE HERDERSHOND, KORTHÅRIG</t>
  </si>
  <si>
    <t>MAREMMANO ABRUZZESE</t>
  </si>
  <si>
    <t>TOSA</t>
  </si>
  <si>
    <t>CHOW CHOW</t>
  </si>
  <si>
    <t>GRIFFON FAUVE DE BRETAGNE</t>
  </si>
  <si>
    <t>DRENTSCHE PATRIJSHOND</t>
  </si>
  <si>
    <t>CIRNECO DELL'ETNA</t>
  </si>
  <si>
    <t>PERRO SIN PELO DEL PERÚ, MÉDIO</t>
  </si>
  <si>
    <t>AMERICAN AKITA</t>
  </si>
  <si>
    <t>GRIFFON NIVERNAIS</t>
  </si>
  <si>
    <t>SLOVENSKÝ KOPOV</t>
  </si>
  <si>
    <t>PUDEL, DVÄRG</t>
  </si>
  <si>
    <t>PUDEL, MELLAN</t>
  </si>
  <si>
    <t>PUDEL, TOY</t>
  </si>
  <si>
    <t>RUSSKIY TOY</t>
  </si>
  <si>
    <t>MAGYAR AGAR</t>
  </si>
  <si>
    <t>GOS D'ATURA CATALÁ</t>
  </si>
  <si>
    <t>BERGER DES PYRÉNÉES À POIL LONG</t>
  </si>
  <si>
    <t>BERGER DES PYRÉNÉES À FACE RASE</t>
  </si>
  <si>
    <t>SREDNEASIATSKAJA OVTJARKA</t>
  </si>
  <si>
    <t>DOGO CANARIO</t>
  </si>
  <si>
    <t>TERRIER BRASILEIRO</t>
  </si>
  <si>
    <t>NORSK ÄLGHUND, GRÅ (GRÅHUND)</t>
  </si>
  <si>
    <t>RYSK-EUROPEISK LAJKA</t>
  </si>
  <si>
    <t>POSAVSKI GONIC</t>
  </si>
  <si>
    <t>PHALÈNE</t>
  </si>
  <si>
    <t>PUDEL, STOR</t>
  </si>
  <si>
    <t>PRAZSKÝ KRYSARÍK</t>
  </si>
  <si>
    <t>RUSSKAYA TSVETNAYA BOLONKA</t>
  </si>
  <si>
    <t>AZAWAKH</t>
  </si>
  <si>
    <t>MASTÍN ESPANOL</t>
  </si>
  <si>
    <t>DANSK-SVENSK GÅRDSHUND</t>
  </si>
  <si>
    <t>BLACK AND TAN COONHOUND</t>
  </si>
  <si>
    <t>PLOTT</t>
  </si>
  <si>
    <t>AMERICAN FOXHOUND</t>
  </si>
  <si>
    <t>HOLLANDSE HERDERSHOND, LÅNGHÅRIG</t>
  </si>
  <si>
    <t>CIMARRÓN URUGUAYO</t>
  </si>
  <si>
    <t>GOTLANDSSTÖVARE</t>
  </si>
  <si>
    <t>*)</t>
  </si>
  <si>
    <t>BLUETICK COONHOUND</t>
  </si>
  <si>
    <t>CHODSKÝ PES</t>
  </si>
  <si>
    <t>Månad</t>
  </si>
  <si>
    <t>Totalt</t>
  </si>
  <si>
    <t>Jämf (st)</t>
  </si>
  <si>
    <t>Jämf (%)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</si>
  <si>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</si>
  <si>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</si>
  <si>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</si>
  <si>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</si>
  <si>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</si>
  <si>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</si>
  <si>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</si>
  <si>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</si>
  <si>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</si>
  <si>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</si>
  <si>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</si>
  <si>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</si>
  <si>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TENTERFIELD TERRIER</t>
  </si>
  <si>
    <t>PERRO SIN PELO DEL PERÚ, PEQUENO</t>
  </si>
  <si>
    <t>PODENCO IBICENCO, KORTHÅRIG</t>
  </si>
  <si>
    <t>Per månad</t>
  </si>
  <si>
    <t>CHART POLSKI</t>
  </si>
  <si>
    <t>SALUKI</t>
  </si>
  <si>
    <t>TYSK SCHÄFERHUND</t>
  </si>
  <si>
    <t>RYSK SVART TERRIER</t>
  </si>
  <si>
    <t>PERRO SIN PELO DEL PERÚ, GRANDE</t>
  </si>
  <si>
    <t>THAI BANGKAEW DOG</t>
  </si>
  <si>
    <t>BOSANSKI OSTRODLAKI GONIC-BARAK</t>
  </si>
  <si>
    <t>OTTERHOUND</t>
  </si>
  <si>
    <t>GONCZY POLSKI</t>
  </si>
  <si>
    <t>NEDERLANDSE KOOIKERHONDJE</t>
  </si>
  <si>
    <t>Grupp / Ras</t>
  </si>
  <si>
    <t xml:space="preserve">      hundar samt sennenhundar</t>
  </si>
  <si>
    <t>Grupp  1    Vall-, boskaps- och herdehundar</t>
  </si>
  <si>
    <t>Grupp  3   Terrier</t>
  </si>
  <si>
    <t>Grupp  4  Taxar</t>
  </si>
  <si>
    <t>Grupp  5   Spetsar och raser av urhundstyp</t>
  </si>
  <si>
    <t>Grupp  6   Drivande hundar samt sök- och spårhundar</t>
  </si>
  <si>
    <t>Grupp  7   Stående fågelhundar</t>
  </si>
  <si>
    <t>Grupp  8   Stötande, apporterande och vattenhundar</t>
  </si>
  <si>
    <t>Grupp  9   Sällskapshundar</t>
  </si>
  <si>
    <t>Grupp 10   Vinthundar</t>
  </si>
  <si>
    <t>CESKOSLOVENSKÝ VLCIAK</t>
  </si>
  <si>
    <t>FILA BRASILEIRO</t>
  </si>
  <si>
    <t>Grupp  2  Schnauzer och pinscher, molosser och bergshundar samt sennenhundar</t>
  </si>
  <si>
    <t>Grupp</t>
  </si>
  <si>
    <t>KAI</t>
  </si>
  <si>
    <t>PODENCO IBICENCO, STRÄVHÅRIG</t>
  </si>
  <si>
    <t>HALDENSTÖVARE</t>
  </si>
  <si>
    <t>SCHILLERSTÖVARE (RASVÅRD)</t>
  </si>
  <si>
    <t>BOUVIER DES ARDENNES</t>
  </si>
  <si>
    <t>HOLLANDSE HERDERSHOND, STRÄVHÅRIG</t>
  </si>
  <si>
    <t>HRVATSKI OVCAR</t>
  </si>
  <si>
    <t>SAARLOOS WOLFHOND</t>
  </si>
  <si>
    <t>APPENZELLER SENNENHUND</t>
  </si>
  <si>
    <t>XOLOITZCUINTLE, LITEN</t>
  </si>
  <si>
    <t>XOLOITZCUINTLE, STOR</t>
  </si>
  <si>
    <t>KOREA JINDO DOG</t>
  </si>
  <si>
    <t>PODENGO PORTUGUES, CERDOSO/MÉDIO</t>
  </si>
  <si>
    <t>PODENGO PORTUGUES, LISO/MÉDIO</t>
  </si>
  <si>
    <t>XOLOITZCUINTLE, MELLAN</t>
  </si>
  <si>
    <t>ESTNISK STÖVARE</t>
  </si>
  <si>
    <t>Raskod</t>
  </si>
  <si>
    <t>Ras</t>
  </si>
  <si>
    <t>STABIJHOUN</t>
  </si>
  <si>
    <t>WORKING KELPIE</t>
  </si>
  <si>
    <t>AMERICAN HAIRLESS TERRIER</t>
  </si>
  <si>
    <t>SABUESO ESPANOL</t>
  </si>
  <si>
    <t>SARPLANINAC</t>
  </si>
  <si>
    <t>SLOVENSKÝ CUVAC</t>
  </si>
  <si>
    <t>AMERICAN TOY FOX TERRIER</t>
  </si>
  <si>
    <t>BASSET BLEU DE GASCOGNE</t>
  </si>
  <si>
    <t>PETIT BLEU DE GASCOGNE</t>
  </si>
  <si>
    <t>ÉPAGNEUL PICARD</t>
  </si>
  <si>
    <t>POLSKI OWCZAREK PODHALANSKI</t>
  </si>
  <si>
    <t>KRASKI OVCAR</t>
  </si>
  <si>
    <t>BRAQUE DU BOURBONNAIS</t>
  </si>
  <si>
    <t>GRIFFON D'ARRET À POIL DUR/KORTHALS</t>
  </si>
  <si>
    <t>Ändr. (st)</t>
  </si>
  <si>
    <t>Ändr. (%)</t>
  </si>
  <si>
    <t>Summa</t>
  </si>
  <si>
    <r>
      <rPr>
        <b/>
        <sz val="11"/>
        <rFont val="Calibri"/>
        <family val="2"/>
      </rPr>
      <t xml:space="preserve">  1)</t>
    </r>
    <r>
      <rPr>
        <sz val="11"/>
        <rFont val="Calibri"/>
        <family val="2"/>
      </rPr>
      <t xml:space="preserve"> Vall-, boskaps- och herdehundar</t>
    </r>
  </si>
  <si>
    <r>
      <rPr>
        <b/>
        <sz val="11"/>
        <rFont val="Calibri"/>
        <family val="2"/>
      </rPr>
      <t xml:space="preserve">  2)</t>
    </r>
    <r>
      <rPr>
        <sz val="11"/>
        <rFont val="Calibri"/>
        <family val="2"/>
      </rPr>
      <t xml:space="preserve"> Schnauzer och pinscher, molosser och bergs-</t>
    </r>
  </si>
  <si>
    <r>
      <rPr>
        <b/>
        <sz val="11"/>
        <rFont val="Calibri"/>
        <family val="2"/>
      </rPr>
      <t xml:space="preserve">  3)</t>
    </r>
    <r>
      <rPr>
        <sz val="11"/>
        <rFont val="Calibri"/>
        <family val="2"/>
      </rPr>
      <t xml:space="preserve"> Terrier</t>
    </r>
  </si>
  <si>
    <r>
      <rPr>
        <b/>
        <sz val="11"/>
        <rFont val="Calibri"/>
        <family val="2"/>
      </rPr>
      <t xml:space="preserve">  4)</t>
    </r>
    <r>
      <rPr>
        <sz val="11"/>
        <rFont val="Calibri"/>
        <family val="2"/>
      </rPr>
      <t xml:space="preserve"> Taxar</t>
    </r>
  </si>
  <si>
    <r>
      <rPr>
        <b/>
        <sz val="11"/>
        <rFont val="Calibri"/>
        <family val="2"/>
      </rPr>
      <t xml:space="preserve">  5)</t>
    </r>
    <r>
      <rPr>
        <sz val="11"/>
        <rFont val="Calibri"/>
        <family val="2"/>
      </rPr>
      <t xml:space="preserve"> Spetsar och raser av urhundstyp</t>
    </r>
  </si>
  <si>
    <r>
      <rPr>
        <b/>
        <sz val="11"/>
        <rFont val="Calibri"/>
        <family val="2"/>
      </rPr>
      <t xml:space="preserve">  6)</t>
    </r>
    <r>
      <rPr>
        <sz val="11"/>
        <rFont val="Calibri"/>
        <family val="2"/>
      </rPr>
      <t xml:space="preserve"> Drivande hundar samt sök- och spårhundar</t>
    </r>
  </si>
  <si>
    <r>
      <rPr>
        <b/>
        <sz val="11"/>
        <rFont val="Calibri"/>
        <family val="2"/>
      </rPr>
      <t xml:space="preserve">  7)</t>
    </r>
    <r>
      <rPr>
        <sz val="11"/>
        <rFont val="Calibri"/>
        <family val="2"/>
      </rPr>
      <t xml:space="preserve"> Stående fågelhundar</t>
    </r>
  </si>
  <si>
    <r>
      <rPr>
        <b/>
        <sz val="11"/>
        <rFont val="Calibri"/>
        <family val="2"/>
      </rPr>
      <t xml:space="preserve">  8)</t>
    </r>
    <r>
      <rPr>
        <sz val="11"/>
        <rFont val="Calibri"/>
        <family val="2"/>
      </rPr>
      <t xml:space="preserve"> Stötande, apporterande och vattenhundar</t>
    </r>
  </si>
  <si>
    <r>
      <rPr>
        <b/>
        <sz val="11"/>
        <rFont val="Calibri"/>
        <family val="2"/>
      </rPr>
      <t xml:space="preserve">  9)</t>
    </r>
    <r>
      <rPr>
        <sz val="11"/>
        <rFont val="Calibri"/>
        <family val="2"/>
      </rPr>
      <t xml:space="preserve"> Sällskapshundar</t>
    </r>
  </si>
  <si>
    <r>
      <rPr>
        <b/>
        <sz val="11"/>
        <rFont val="Calibri"/>
        <family val="2"/>
      </rPr>
      <t>10)</t>
    </r>
    <r>
      <rPr>
        <sz val="11"/>
        <rFont val="Calibri"/>
        <family val="2"/>
      </rPr>
      <t xml:space="preserve"> Vinthundar</t>
    </r>
  </si>
  <si>
    <t>Antal tikar</t>
  </si>
  <si>
    <t>Totalt alla raser</t>
  </si>
  <si>
    <t>JUZJNORUSSKAJA OVTJARKA</t>
  </si>
  <si>
    <t>MINIATURE AMERICAN SHEPHERD</t>
  </si>
  <si>
    <t>AIDI</t>
  </si>
  <si>
    <t>CAO FILA DE SAO MIGUEL</t>
  </si>
  <si>
    <t>RAT TERRIER</t>
  </si>
  <si>
    <t>PODENGO PORTUGUES, LISO/GRANDE</t>
  </si>
  <si>
    <t>PORCELAINE</t>
  </si>
  <si>
    <t>TREEING WALKER COONHOUND</t>
  </si>
  <si>
    <t>BRAQUE FRANCAIS, TYPE PYRÉNÉES</t>
  </si>
  <si>
    <t>CESKY FOUSEK</t>
  </si>
  <si>
    <t>SUSSEX SPANIEL</t>
  </si>
  <si>
    <t>Antal 2017</t>
  </si>
  <si>
    <t>2018-2017</t>
  </si>
  <si>
    <t>CIOBANESC ROMANESC MIORITIC</t>
  </si>
  <si>
    <t>VOSTOTJNOEVROPEJSKAJA OVTJARKA</t>
  </si>
  <si>
    <t>KANGAL ÇOBAN KÖPEGI</t>
  </si>
  <si>
    <t>ÖSTERREICHISCHER PINSCHER</t>
  </si>
  <si>
    <t>PERRO DOGO MALLORQUÍN/CA DE BOU</t>
  </si>
  <si>
    <t>BIEWER</t>
  </si>
  <si>
    <t>TYSK SPETS/ GROSSPITZ</t>
  </si>
  <si>
    <t>DANSK SPIDS</t>
  </si>
  <si>
    <t>OGAR POLSKI</t>
  </si>
  <si>
    <t>ANGLO-RUSSKAJA GONTJAJA</t>
  </si>
  <si>
    <t>SCHWEIZISKA STÖVARE/ SCHWYZER</t>
  </si>
  <si>
    <t>GOTLANDSSTÖVARE (RASVÅRD)</t>
  </si>
  <si>
    <t>PUDELPOINTER</t>
  </si>
  <si>
    <t>UNGERSK VIZSLA, STRÄVHÅRIG</t>
  </si>
  <si>
    <t>RUSSKAJA TSVETNAJA BOLONKA</t>
  </si>
  <si>
    <t>-</t>
  </si>
  <si>
    <t>Antal 2018</t>
  </si>
  <si>
    <t>*)  Minst 100 st. registrerade hundar 2017</t>
  </si>
  <si>
    <t xml:space="preserve"> Minst 100 st. registrerade hundar 2017</t>
  </si>
  <si>
    <t>Antal hanar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</si>
</sst>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0.0%"/>
    <numFmt numFmtId="165" formatCode="#,###"/>
  </numFmts>
  <fonts count="59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sz val="9"/>
      <name val="Calibri"/>
      <family val="2"/>
    </font>
    <font>
      <b/>
      <u/>
      <sz val="14"/>
      <name val="Calibri"/>
      <family val="2"/>
    </font>
    <font>
      <sz val="10"/>
      <name val="Courier"/>
      <family val="3"/>
    </font>
    <font>
      <b/>
      <u/>
      <sz val="12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sz val="8"/>
      <name val="Courier"/>
      <family val="3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Tms Rmn"/>
    </font>
    <font>
      <b/>
      <sz val="9"/>
      <color indexed="81"/>
      <name val="Tahoma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Calibri"/>
      <family val="2"/>
    </font>
    <font>
      <sz val="10"/>
      <color rgb="FFFF0000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3"/>
      <name val="Calibri"/>
      <family val="2"/>
    </font>
    <font>
      <b/>
      <sz val="9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14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9" fontId="20" fillId="0" borderId="0" applyFont="0" applyFill="0" applyBorder="0" applyAlignment="0" applyProtection="0"/>
    <xf numFmtId="41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3" fontId="36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25">
    <xf numFmtId="0" fontId="0" fillId="0" borderId="0" xfId="0"/>
    <xf numFmtId="1" fontId="15" fillId="0" borderId="0" xfId="0" applyNumberFormat="1" applyFont="1" applyAlignment="1">
      <alignment horizontal="center"/>
    </xf>
    <xf numFmtId="0" fontId="16" fillId="0" borderId="0" xfId="0" applyFont="1"/>
    <xf numFmtId="0" fontId="17" fillId="0" borderId="0" xfId="9" applyFont="1" applyAlignment="1">
      <alignment horizontal="right"/>
    </xf>
    <xf numFmtId="3" fontId="15" fillId="0" borderId="0" xfId="7" applyNumberFormat="1" applyFont="1"/>
    <xf numFmtId="3" fontId="16" fillId="0" borderId="0" xfId="0" applyNumberFormat="1" applyFont="1"/>
    <xf numFmtId="164" fontId="16" fillId="0" borderId="0" xfId="7" applyNumberFormat="1" applyFont="1"/>
    <xf numFmtId="3" fontId="16" fillId="0" borderId="0" xfId="6" applyNumberFormat="1" applyFont="1"/>
    <xf numFmtId="3" fontId="16" fillId="0" borderId="0" xfId="8" applyNumberFormat="1" applyFont="1"/>
    <xf numFmtId="0" fontId="17" fillId="0" borderId="0" xfId="0" applyFont="1" applyAlignment="1">
      <alignment horizontal="center"/>
    </xf>
    <xf numFmtId="3" fontId="16" fillId="0" borderId="0" xfId="9" applyNumberFormat="1" applyFont="1"/>
    <xf numFmtId="3" fontId="16" fillId="0" borderId="0" xfId="0" applyNumberFormat="1" applyFont="1" applyAlignment="1">
      <alignment horizontal="right"/>
    </xf>
    <xf numFmtId="3" fontId="15" fillId="0" borderId="0" xfId="9" applyNumberFormat="1" applyFont="1"/>
    <xf numFmtId="3" fontId="15" fillId="0" borderId="0" xfId="9" applyNumberFormat="1" applyFont="1" applyBorder="1"/>
    <xf numFmtId="164" fontId="15" fillId="0" borderId="0" xfId="9" applyNumberFormat="1" applyFont="1"/>
    <xf numFmtId="3" fontId="16" fillId="0" borderId="0" xfId="9" applyNumberFormat="1" applyFont="1" applyBorder="1"/>
    <xf numFmtId="164" fontId="16" fillId="0" borderId="0" xfId="9" applyNumberFormat="1" applyFont="1"/>
    <xf numFmtId="3" fontId="16" fillId="0" borderId="0" xfId="9" applyNumberFormat="1" applyFont="1" applyAlignment="1">
      <alignment horizontal="center"/>
    </xf>
    <xf numFmtId="3" fontId="16" fillId="0" borderId="0" xfId="9" applyNumberFormat="1" applyFont="1" applyAlignment="1">
      <alignment horizontal="right"/>
    </xf>
    <xf numFmtId="3" fontId="17" fillId="0" borderId="0" xfId="9" applyNumberFormat="1" applyFont="1" applyAlignment="1">
      <alignment horizontal="right"/>
    </xf>
    <xf numFmtId="3" fontId="16" fillId="0" borderId="0" xfId="6" applyNumberFormat="1" applyFont="1" applyAlignment="1">
      <alignment horizontal="right"/>
    </xf>
    <xf numFmtId="3" fontId="15" fillId="0" borderId="0" xfId="0" applyNumberFormat="1" applyFont="1"/>
    <xf numFmtId="0" fontId="21" fillId="0" borderId="0" xfId="9" applyFont="1" applyAlignment="1">
      <alignment horizontal="right"/>
    </xf>
    <xf numFmtId="0" fontId="19" fillId="0" borderId="0" xfId="7" applyFont="1" applyBorder="1"/>
    <xf numFmtId="0" fontId="19" fillId="0" borderId="0" xfId="9" applyFont="1" applyAlignment="1">
      <alignment horizontal="right"/>
    </xf>
    <xf numFmtId="164" fontId="12" fillId="0" borderId="0" xfId="10" applyNumberFormat="1" applyFont="1"/>
    <xf numFmtId="0" fontId="24" fillId="0" borderId="0" xfId="0" applyFont="1"/>
    <xf numFmtId="0" fontId="25" fillId="0" borderId="1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0" fontId="25" fillId="0" borderId="2" xfId="0" applyNumberFormat="1" applyFont="1" applyBorder="1" applyAlignment="1">
      <alignment horizontal="right"/>
    </xf>
    <xf numFmtId="0" fontId="25" fillId="0" borderId="3" xfId="0" applyNumberFormat="1" applyFont="1" applyBorder="1" applyAlignment="1">
      <alignment horizontal="right"/>
    </xf>
    <xf numFmtId="0" fontId="26" fillId="0" borderId="2" xfId="0" applyNumberFormat="1" applyFont="1" applyBorder="1" applyAlignment="1">
      <alignment horizontal="right"/>
    </xf>
    <xf numFmtId="0" fontId="26" fillId="0" borderId="3" xfId="0" applyNumberFormat="1" applyFont="1" applyBorder="1" applyAlignment="1">
      <alignment horizontal="right"/>
    </xf>
    <xf numFmtId="0" fontId="27" fillId="0" borderId="0" xfId="0" applyNumberFormat="1" applyFont="1"/>
    <xf numFmtId="0" fontId="19" fillId="0" borderId="0" xfId="0" applyNumberFormat="1" applyFont="1" applyAlignment="1">
      <alignment horizontal="left"/>
    </xf>
    <xf numFmtId="3" fontId="25" fillId="0" borderId="0" xfId="0" applyNumberFormat="1" applyFont="1" applyBorder="1" applyAlignment="1">
      <alignment horizontal="right"/>
    </xf>
    <xf numFmtId="3" fontId="25" fillId="0" borderId="5" xfId="0" applyNumberFormat="1" applyFont="1" applyBorder="1" applyAlignment="1">
      <alignment horizontal="right"/>
    </xf>
    <xf numFmtId="0" fontId="25" fillId="0" borderId="0" xfId="0" applyNumberFormat="1" applyFont="1" applyBorder="1" applyAlignment="1">
      <alignment horizontal="right"/>
    </xf>
    <xf numFmtId="0" fontId="25" fillId="0" borderId="5" xfId="0" applyNumberFormat="1" applyFont="1" applyBorder="1" applyAlignment="1">
      <alignment horizontal="right"/>
    </xf>
    <xf numFmtId="0" fontId="26" fillId="0" borderId="4" xfId="0" applyNumberFormat="1" applyFont="1" applyBorder="1" applyAlignment="1">
      <alignment horizontal="right"/>
    </xf>
    <xf numFmtId="0" fontId="26" fillId="0" borderId="5" xfId="0" applyNumberFormat="1" applyFont="1" applyBorder="1" applyAlignment="1">
      <alignment horizontal="right"/>
    </xf>
    <xf numFmtId="1" fontId="25" fillId="0" borderId="0" xfId="0" applyNumberFormat="1" applyFont="1" applyBorder="1" applyAlignment="1">
      <alignment horizontal="right"/>
    </xf>
    <xf numFmtId="1" fontId="25" fillId="0" borderId="5" xfId="0" applyNumberFormat="1" applyFont="1" applyBorder="1" applyAlignment="1">
      <alignment horizontal="right"/>
    </xf>
    <xf numFmtId="0" fontId="25" fillId="0" borderId="0" xfId="0" applyNumberFormat="1" applyFont="1" applyAlignment="1">
      <alignment horizontal="left"/>
    </xf>
    <xf numFmtId="1" fontId="25" fillId="0" borderId="7" xfId="0" applyNumberFormat="1" applyFont="1" applyBorder="1" applyAlignment="1">
      <alignment horizontal="right"/>
    </xf>
    <xf numFmtId="1" fontId="25" fillId="0" borderId="8" xfId="0" applyNumberFormat="1" applyFont="1" applyBorder="1" applyAlignment="1">
      <alignment horizontal="right"/>
    </xf>
    <xf numFmtId="0" fontId="25" fillId="0" borderId="7" xfId="0" applyNumberFormat="1" applyFont="1" applyBorder="1" applyAlignment="1">
      <alignment horizontal="right"/>
    </xf>
    <xf numFmtId="0" fontId="25" fillId="0" borderId="8" xfId="0" applyNumberFormat="1" applyFont="1" applyBorder="1" applyAlignment="1">
      <alignment horizontal="right"/>
    </xf>
    <xf numFmtId="0" fontId="26" fillId="0" borderId="7" xfId="0" applyFont="1" applyBorder="1" applyAlignment="1">
      <alignment horizontal="right"/>
    </xf>
    <xf numFmtId="0" fontId="26" fillId="0" borderId="8" xfId="0" applyFont="1" applyBorder="1" applyAlignment="1">
      <alignment horizontal="right"/>
    </xf>
    <xf numFmtId="3" fontId="24" fillId="0" borderId="0" xfId="0" applyNumberFormat="1" applyFont="1" applyBorder="1"/>
    <xf numFmtId="3" fontId="24" fillId="0" borderId="5" xfId="0" applyNumberFormat="1" applyFont="1" applyBorder="1"/>
    <xf numFmtId="3" fontId="28" fillId="0" borderId="0" xfId="0" applyNumberFormat="1" applyFont="1"/>
    <xf numFmtId="3" fontId="28" fillId="0" borderId="0" xfId="0" applyNumberFormat="1" applyFont="1" applyBorder="1"/>
    <xf numFmtId="3" fontId="28" fillId="0" borderId="5" xfId="0" applyNumberFormat="1" applyFont="1" applyBorder="1"/>
    <xf numFmtId="0" fontId="24" fillId="0" borderId="5" xfId="0" applyFont="1" applyBorder="1"/>
    <xf numFmtId="3" fontId="26" fillId="0" borderId="0" xfId="0" applyNumberFormat="1" applyFont="1" applyAlignment="1">
      <alignment horizontal="left"/>
    </xf>
    <xf numFmtId="3" fontId="28" fillId="0" borderId="4" xfId="0" applyNumberFormat="1" applyFont="1" applyBorder="1"/>
    <xf numFmtId="3" fontId="26" fillId="0" borderId="0" xfId="0" applyNumberFormat="1" applyFont="1"/>
    <xf numFmtId="3" fontId="24" fillId="0" borderId="0" xfId="0" applyNumberFormat="1" applyFont="1"/>
    <xf numFmtId="0" fontId="28" fillId="0" borderId="0" xfId="0" applyFont="1"/>
    <xf numFmtId="3" fontId="28" fillId="0" borderId="6" xfId="0" applyNumberFormat="1" applyFont="1" applyBorder="1"/>
    <xf numFmtId="3" fontId="28" fillId="0" borderId="7" xfId="0" applyNumberFormat="1" applyFont="1" applyBorder="1"/>
    <xf numFmtId="164" fontId="28" fillId="0" borderId="0" xfId="0" applyNumberFormat="1" applyFont="1"/>
    <xf numFmtId="3" fontId="26" fillId="0" borderId="0" xfId="0" applyNumberFormat="1" applyFont="1" applyBorder="1"/>
    <xf numFmtId="164" fontId="26" fillId="0" borderId="0" xfId="0" applyNumberFormat="1" applyFont="1" applyBorder="1"/>
    <xf numFmtId="0" fontId="26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6" fillId="0" borderId="0" xfId="5" applyFont="1"/>
    <xf numFmtId="0" fontId="33" fillId="0" borderId="0" xfId="0" applyFont="1" applyAlignment="1">
      <alignment horizontal="center"/>
    </xf>
    <xf numFmtId="3" fontId="16" fillId="0" borderId="0" xfId="5" applyNumberFormat="1" applyFont="1"/>
    <xf numFmtId="1" fontId="16" fillId="0" borderId="0" xfId="0" applyNumberFormat="1" applyFont="1" applyAlignment="1">
      <alignment horizontal="center"/>
    </xf>
    <xf numFmtId="1" fontId="33" fillId="0" borderId="0" xfId="0" applyNumberFormat="1" applyFont="1"/>
    <xf numFmtId="0" fontId="35" fillId="0" borderId="0" xfId="0" applyFont="1"/>
    <xf numFmtId="3" fontId="35" fillId="0" borderId="0" xfId="0" applyNumberFormat="1" applyFont="1"/>
    <xf numFmtId="0" fontId="15" fillId="0" borderId="0" xfId="0" applyNumberFormat="1" applyFont="1" applyBorder="1" applyAlignment="1">
      <alignment horizontal="right"/>
    </xf>
    <xf numFmtId="0" fontId="33" fillId="0" borderId="0" xfId="0" applyFont="1"/>
    <xf numFmtId="0" fontId="25" fillId="0" borderId="0" xfId="9" applyFont="1" applyAlignment="1">
      <alignment horizontal="left"/>
    </xf>
    <xf numFmtId="164" fontId="28" fillId="0" borderId="5" xfId="10" applyNumberFormat="1" applyFont="1" applyBorder="1"/>
    <xf numFmtId="0" fontId="16" fillId="0" borderId="0" xfId="0" applyFont="1" applyAlignment="1">
      <alignment horizontal="center"/>
    </xf>
    <xf numFmtId="0" fontId="41" fillId="0" borderId="0" xfId="9" applyFont="1" applyAlignment="1">
      <alignment horizontal="right"/>
    </xf>
    <xf numFmtId="3" fontId="33" fillId="0" borderId="0" xfId="9" applyNumberFormat="1" applyFont="1"/>
    <xf numFmtId="164" fontId="42" fillId="0" borderId="0" xfId="10" applyNumberFormat="1" applyFont="1"/>
    <xf numFmtId="1" fontId="33" fillId="0" borderId="0" xfId="6" applyNumberFormat="1" applyFont="1" applyAlignment="1">
      <alignment horizontal="center"/>
    </xf>
    <xf numFmtId="164" fontId="33" fillId="0" borderId="0" xfId="9" applyNumberFormat="1" applyFont="1"/>
    <xf numFmtId="3" fontId="33" fillId="0" borderId="0" xfId="9" applyNumberFormat="1" applyFont="1" applyBorder="1"/>
    <xf numFmtId="3" fontId="35" fillId="0" borderId="0" xfId="0" applyNumberFormat="1" applyFont="1" applyBorder="1"/>
    <xf numFmtId="164" fontId="21" fillId="0" borderId="0" xfId="9" applyNumberFormat="1" applyFont="1" applyFill="1" applyAlignment="1">
      <alignment horizontal="right"/>
    </xf>
    <xf numFmtId="164" fontId="23" fillId="0" borderId="0" xfId="10" applyNumberFormat="1" applyFont="1" applyFill="1"/>
    <xf numFmtId="164" fontId="12" fillId="0" borderId="0" xfId="10" applyNumberFormat="1" applyFont="1" applyFill="1"/>
    <xf numFmtId="0" fontId="45" fillId="0" borderId="0" xfId="9" applyFont="1" applyAlignment="1">
      <alignment horizontal="left"/>
    </xf>
    <xf numFmtId="0" fontId="17" fillId="0" borderId="0" xfId="5" applyFont="1" applyAlignment="1">
      <alignment horizontal="center"/>
    </xf>
    <xf numFmtId="0" fontId="17" fillId="0" borderId="0" xfId="5" applyFont="1"/>
    <xf numFmtId="3" fontId="17" fillId="0" borderId="0" xfId="5" applyNumberFormat="1" applyFont="1" applyBorder="1" applyAlignment="1">
      <alignment horizontal="right"/>
    </xf>
    <xf numFmtId="1" fontId="15" fillId="0" borderId="0" xfId="5" applyNumberFormat="1" applyFont="1" applyAlignment="1">
      <alignment horizontal="center"/>
    </xf>
    <xf numFmtId="164" fontId="15" fillId="0" borderId="0" xfId="5" applyNumberFormat="1" applyFont="1"/>
    <xf numFmtId="164" fontId="16" fillId="0" borderId="0" xfId="5" applyNumberFormat="1" applyFont="1"/>
    <xf numFmtId="1" fontId="18" fillId="0" borderId="0" xfId="5" applyNumberFormat="1" applyFont="1" applyAlignment="1">
      <alignment horizontal="right"/>
    </xf>
    <xf numFmtId="0" fontId="16" fillId="0" borderId="0" xfId="5" applyFont="1" applyBorder="1"/>
    <xf numFmtId="0" fontId="33" fillId="0" borderId="0" xfId="5" applyFont="1"/>
    <xf numFmtId="3" fontId="33" fillId="0" borderId="0" xfId="5" applyNumberFormat="1" applyFont="1"/>
    <xf numFmtId="0" fontId="41" fillId="0" borderId="0" xfId="5" applyFont="1" applyAlignment="1">
      <alignment horizontal="center"/>
    </xf>
    <xf numFmtId="0" fontId="41" fillId="0" borderId="0" xfId="5" applyFont="1"/>
    <xf numFmtId="3" fontId="41" fillId="0" borderId="0" xfId="5" applyNumberFormat="1" applyFont="1" applyBorder="1" applyAlignment="1">
      <alignment horizontal="right"/>
    </xf>
    <xf numFmtId="3" fontId="34" fillId="0" borderId="0" xfId="5" applyNumberFormat="1" applyFont="1" applyFill="1"/>
    <xf numFmtId="164" fontId="34" fillId="0" borderId="0" xfId="5" applyNumberFormat="1" applyFont="1"/>
    <xf numFmtId="0" fontId="43" fillId="0" borderId="0" xfId="5" applyFont="1" applyFill="1"/>
    <xf numFmtId="3" fontId="33" fillId="0" borderId="0" xfId="5" applyNumberFormat="1" applyFont="1" applyFill="1"/>
    <xf numFmtId="164" fontId="33" fillId="0" borderId="0" xfId="5" applyNumberFormat="1" applyFont="1"/>
    <xf numFmtId="0" fontId="33" fillId="0" borderId="0" xfId="5" applyFont="1" applyFill="1"/>
    <xf numFmtId="0" fontId="33" fillId="0" borderId="0" xfId="5" applyFont="1" applyBorder="1"/>
    <xf numFmtId="0" fontId="33" fillId="0" borderId="0" xfId="5" applyFont="1" applyAlignment="1">
      <alignment horizontal="center"/>
    </xf>
    <xf numFmtId="3" fontId="33" fillId="0" borderId="0" xfId="0" applyNumberFormat="1" applyFont="1" applyBorder="1"/>
    <xf numFmtId="3" fontId="26" fillId="0" borderId="7" xfId="0" applyNumberFormat="1" applyFont="1" applyBorder="1" applyAlignment="1">
      <alignment horizontal="left"/>
    </xf>
    <xf numFmtId="3" fontId="28" fillId="0" borderId="8" xfId="0" applyNumberFormat="1" applyFont="1" applyBorder="1"/>
    <xf numFmtId="3" fontId="35" fillId="0" borderId="7" xfId="0" applyNumberFormat="1" applyFont="1" applyBorder="1"/>
    <xf numFmtId="0" fontId="28" fillId="0" borderId="8" xfId="0" applyFont="1" applyBorder="1"/>
    <xf numFmtId="1" fontId="25" fillId="0" borderId="4" xfId="0" applyNumberFormat="1" applyFont="1" applyBorder="1" applyAlignment="1">
      <alignment horizontal="right"/>
    </xf>
    <xf numFmtId="3" fontId="46" fillId="0" borderId="0" xfId="0" applyNumberFormat="1" applyFont="1"/>
    <xf numFmtId="3" fontId="47" fillId="0" borderId="0" xfId="0" applyNumberFormat="1" applyFont="1"/>
    <xf numFmtId="3" fontId="33" fillId="0" borderId="0" xfId="0" applyNumberFormat="1" applyFont="1"/>
    <xf numFmtId="164" fontId="49" fillId="0" borderId="0" xfId="10" applyNumberFormat="1" applyFont="1" applyFill="1"/>
    <xf numFmtId="0" fontId="2" fillId="0" borderId="0" xfId="27"/>
    <xf numFmtId="3" fontId="2" fillId="0" borderId="0" xfId="27" applyNumberFormat="1"/>
    <xf numFmtId="0" fontId="44" fillId="0" borderId="0" xfId="27" applyFont="1"/>
    <xf numFmtId="0" fontId="44" fillId="0" borderId="0" xfId="27" applyFont="1" applyAlignment="1">
      <alignment horizontal="right"/>
    </xf>
    <xf numFmtId="3" fontId="48" fillId="0" borderId="0" xfId="0" applyNumberFormat="1" applyFont="1"/>
    <xf numFmtId="0" fontId="16" fillId="0" borderId="0" xfId="9" applyFont="1"/>
    <xf numFmtId="164" fontId="42" fillId="0" borderId="0" xfId="10" applyNumberFormat="1" applyFont="1" applyFill="1"/>
    <xf numFmtId="164" fontId="50" fillId="0" borderId="0" xfId="10" applyNumberFormat="1" applyFont="1" applyFill="1"/>
    <xf numFmtId="0" fontId="15" fillId="0" borderId="0" xfId="0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2" fillId="0" borderId="0" xfId="27" applyAlignment="1">
      <alignment horizontal="center"/>
    </xf>
    <xf numFmtId="0" fontId="44" fillId="0" borderId="0" xfId="27" applyFont="1" applyAlignment="1">
      <alignment horizontal="center"/>
    </xf>
    <xf numFmtId="3" fontId="44" fillId="0" borderId="0" xfId="27" applyNumberFormat="1" applyFont="1" applyAlignment="1">
      <alignment horizontal="right"/>
    </xf>
    <xf numFmtId="10" fontId="44" fillId="0" borderId="0" xfId="29" applyNumberFormat="1" applyFont="1"/>
    <xf numFmtId="3" fontId="33" fillId="0" borderId="0" xfId="27" applyNumberFormat="1" applyFont="1"/>
    <xf numFmtId="3" fontId="2" fillId="0" borderId="0" xfId="28" applyNumberFormat="1"/>
    <xf numFmtId="164" fontId="17" fillId="0" borderId="0" xfId="9" applyNumberFormat="1" applyFont="1" applyAlignment="1">
      <alignment horizontal="right"/>
    </xf>
    <xf numFmtId="0" fontId="26" fillId="0" borderId="0" xfId="9" applyFont="1" applyAlignment="1">
      <alignment horizontal="center"/>
    </xf>
    <xf numFmtId="10" fontId="23" fillId="0" borderId="0" xfId="10" applyNumberFormat="1" applyFont="1" applyFill="1"/>
    <xf numFmtId="10" fontId="38" fillId="0" borderId="0" xfId="10" applyNumberFormat="1" applyFont="1" applyFill="1"/>
    <xf numFmtId="0" fontId="51" fillId="0" borderId="0" xfId="0" applyFont="1"/>
    <xf numFmtId="3" fontId="51" fillId="0" borderId="0" xfId="0" applyNumberFormat="1" applyFont="1" applyBorder="1" applyAlignment="1">
      <alignment horizontal="right"/>
    </xf>
    <xf numFmtId="0" fontId="51" fillId="0" borderId="0" xfId="9" applyFont="1" applyAlignment="1">
      <alignment horizontal="right"/>
    </xf>
    <xf numFmtId="164" fontId="2" fillId="0" borderId="0" xfId="10" applyNumberFormat="1" applyFont="1"/>
    <xf numFmtId="3" fontId="2" fillId="0" borderId="0" xfId="30" applyNumberFormat="1"/>
    <xf numFmtId="3" fontId="2" fillId="0" borderId="0" xfId="27" applyNumberFormat="1" applyFont="1" applyAlignment="1">
      <alignment horizontal="right"/>
    </xf>
    <xf numFmtId="3" fontId="2" fillId="0" borderId="0" xfId="31" applyNumberFormat="1"/>
    <xf numFmtId="3" fontId="15" fillId="0" borderId="0" xfId="9" applyNumberFormat="1" applyFont="1" applyAlignment="1">
      <alignment horizontal="center"/>
    </xf>
    <xf numFmtId="3" fontId="15" fillId="0" borderId="0" xfId="5" applyNumberFormat="1" applyFont="1" applyAlignment="1">
      <alignment horizontal="right"/>
    </xf>
    <xf numFmtId="3" fontId="16" fillId="0" borderId="0" xfId="5" applyNumberFormat="1" applyFont="1" applyAlignment="1">
      <alignment horizontal="right"/>
    </xf>
    <xf numFmtId="0" fontId="52" fillId="0" borderId="0" xfId="5" applyFont="1" applyBorder="1"/>
    <xf numFmtId="3" fontId="16" fillId="0" borderId="0" xfId="7" applyNumberFormat="1" applyFont="1" applyAlignment="1">
      <alignment horizontal="right"/>
    </xf>
    <xf numFmtId="3" fontId="2" fillId="0" borderId="0" xfId="31" applyNumberFormat="1" applyAlignment="1">
      <alignment horizontal="right"/>
    </xf>
    <xf numFmtId="3" fontId="33" fillId="0" borderId="0" xfId="5" applyNumberFormat="1" applyFont="1" applyAlignment="1">
      <alignment horizontal="right"/>
    </xf>
    <xf numFmtId="1" fontId="53" fillId="0" borderId="0" xfId="5" applyNumberFormat="1" applyFont="1" applyAlignment="1">
      <alignment horizontal="center"/>
    </xf>
    <xf numFmtId="3" fontId="2" fillId="0" borderId="0" xfId="31" applyNumberFormat="1" applyFont="1"/>
    <xf numFmtId="3" fontId="34" fillId="0" borderId="0" xfId="5" applyNumberFormat="1" applyFont="1" applyFill="1" applyAlignment="1">
      <alignment horizontal="center"/>
    </xf>
    <xf numFmtId="0" fontId="54" fillId="0" borderId="0" xfId="5" applyFont="1" applyFill="1" applyAlignment="1">
      <alignment horizontal="right"/>
    </xf>
    <xf numFmtId="0" fontId="55" fillId="0" borderId="0" xfId="5" applyFont="1" applyBorder="1"/>
    <xf numFmtId="165" fontId="34" fillId="0" borderId="0" xfId="31" applyNumberFormat="1" applyFont="1" applyAlignment="1">
      <alignment horizontal="right"/>
    </xf>
    <xf numFmtId="1" fontId="44" fillId="0" borderId="0" xfId="27" applyNumberFormat="1" applyFont="1" applyAlignment="1">
      <alignment horizontal="right"/>
    </xf>
    <xf numFmtId="3" fontId="25" fillId="0" borderId="4" xfId="0" applyNumberFormat="1" applyFont="1" applyBorder="1" applyAlignment="1">
      <alignment horizontal="right"/>
    </xf>
    <xf numFmtId="1" fontId="25" fillId="0" borderId="6" xfId="0" applyNumberFormat="1" applyFont="1" applyBorder="1" applyAlignment="1">
      <alignment horizontal="right"/>
    </xf>
    <xf numFmtId="3" fontId="24" fillId="0" borderId="4" xfId="0" applyNumberFormat="1" applyFont="1" applyBorder="1"/>
    <xf numFmtId="0" fontId="24" fillId="0" borderId="0" xfId="0" applyNumberFormat="1" applyFont="1" applyBorder="1"/>
    <xf numFmtId="0" fontId="28" fillId="0" borderId="0" xfId="0" applyNumberFormat="1" applyFont="1" applyBorder="1"/>
    <xf numFmtId="0" fontId="28" fillId="0" borderId="7" xfId="0" applyNumberFormat="1" applyFont="1" applyBorder="1"/>
    <xf numFmtId="0" fontId="26" fillId="0" borderId="0" xfId="0" applyNumberFormat="1" applyFont="1" applyBorder="1"/>
    <xf numFmtId="3" fontId="39" fillId="0" borderId="0" xfId="23" applyNumberFormat="1" applyFont="1"/>
    <xf numFmtId="0" fontId="56" fillId="0" borderId="0" xfId="27" applyFont="1" applyAlignment="1">
      <alignment horizontal="center"/>
    </xf>
    <xf numFmtId="0" fontId="56" fillId="0" borderId="0" xfId="27" applyFont="1"/>
    <xf numFmtId="3" fontId="56" fillId="0" borderId="0" xfId="27" applyNumberFormat="1" applyFont="1"/>
    <xf numFmtId="3" fontId="57" fillId="0" borderId="0" xfId="23" applyNumberFormat="1" applyFont="1"/>
    <xf numFmtId="3" fontId="58" fillId="0" borderId="0" xfId="0" applyNumberFormat="1" applyFont="1"/>
    <xf numFmtId="3" fontId="1" fillId="0" borderId="0" xfId="32" applyNumberFormat="1" applyFont="1"/>
    <xf numFmtId="3" fontId="32" fillId="0" borderId="0" xfId="32" applyNumberFormat="1" applyFont="1"/>
    <xf numFmtId="0" fontId="16" fillId="0" borderId="0" xfId="33" applyFont="1" applyAlignment="1">
      <alignment horizontal="center"/>
    </xf>
    <xf numFmtId="3" fontId="23" fillId="0" borderId="0" xfId="32" applyNumberFormat="1" applyFont="1"/>
    <xf numFmtId="3" fontId="22" fillId="0" borderId="0" xfId="32" applyNumberFormat="1" applyFont="1"/>
    <xf numFmtId="164" fontId="22" fillId="0" borderId="0" xfId="32" applyNumberFormat="1" applyFont="1" applyFill="1"/>
    <xf numFmtId="3" fontId="16" fillId="0" borderId="0" xfId="33" applyNumberFormat="1" applyFont="1"/>
    <xf numFmtId="1" fontId="23" fillId="0" borderId="0" xfId="32" applyNumberFormat="1" applyFont="1"/>
    <xf numFmtId="0" fontId="15" fillId="0" borderId="0" xfId="33" applyFont="1" applyAlignment="1">
      <alignment horizontal="center"/>
    </xf>
    <xf numFmtId="3" fontId="23" fillId="0" borderId="0" xfId="32" applyNumberFormat="1" applyFont="1" applyAlignment="1">
      <alignment horizontal="center"/>
    </xf>
    <xf numFmtId="0" fontId="34" fillId="0" borderId="0" xfId="33" applyFont="1" applyAlignment="1">
      <alignment horizontal="center"/>
    </xf>
    <xf numFmtId="0" fontId="16" fillId="0" borderId="0" xfId="33" applyFont="1"/>
    <xf numFmtId="3" fontId="49" fillId="0" borderId="0" xfId="32" applyNumberFormat="1" applyFont="1"/>
    <xf numFmtId="3" fontId="50" fillId="0" borderId="0" xfId="32" applyNumberFormat="1" applyFont="1"/>
    <xf numFmtId="3" fontId="42" fillId="0" borderId="0" xfId="32" applyNumberFormat="1" applyFont="1"/>
    <xf numFmtId="3" fontId="38" fillId="0" borderId="0" xfId="32" applyNumberFormat="1" applyFont="1"/>
    <xf numFmtId="3" fontId="40" fillId="0" borderId="0" xfId="32" applyNumberFormat="1" applyFont="1"/>
    <xf numFmtId="3" fontId="1" fillId="0" borderId="0" xfId="32" applyNumberFormat="1"/>
    <xf numFmtId="164" fontId="1" fillId="0" borderId="0" xfId="32" applyNumberFormat="1" applyFill="1"/>
    <xf numFmtId="165" fontId="34" fillId="0" borderId="0" xfId="32" applyNumberFormat="1" applyFont="1" applyAlignment="1">
      <alignment horizontal="right"/>
    </xf>
    <xf numFmtId="1" fontId="1" fillId="0" borderId="0" xfId="32" applyNumberFormat="1" applyFont="1"/>
    <xf numFmtId="0" fontId="1" fillId="0" borderId="0" xfId="35" applyAlignment="1">
      <alignment horizontal="center"/>
    </xf>
    <xf numFmtId="0" fontId="1" fillId="0" borderId="0" xfId="35"/>
    <xf numFmtId="3" fontId="1" fillId="0" borderId="0" xfId="35" applyNumberFormat="1"/>
    <xf numFmtId="3" fontId="39" fillId="0" borderId="0" xfId="32" applyNumberFormat="1" applyFont="1"/>
    <xf numFmtId="3" fontId="33" fillId="0" borderId="0" xfId="35" applyNumberFormat="1" applyFont="1"/>
    <xf numFmtId="0" fontId="56" fillId="0" borderId="0" xfId="35" applyFont="1" applyAlignment="1">
      <alignment horizontal="center"/>
    </xf>
    <xf numFmtId="0" fontId="56" fillId="0" borderId="0" xfId="35" applyFont="1"/>
    <xf numFmtId="3" fontId="56" fillId="0" borderId="0" xfId="35" applyNumberFormat="1" applyFont="1"/>
    <xf numFmtId="165" fontId="53" fillId="0" borderId="0" xfId="32" applyNumberFormat="1" applyFont="1" applyAlignment="1">
      <alignment horizontal="right"/>
    </xf>
    <xf numFmtId="3" fontId="58" fillId="0" borderId="0" xfId="32" applyNumberFormat="1" applyFont="1"/>
    <xf numFmtId="0" fontId="1" fillId="0" borderId="0" xfId="36" applyAlignment="1">
      <alignment horizontal="center"/>
    </xf>
    <xf numFmtId="0" fontId="44" fillId="0" borderId="0" xfId="36" applyFont="1" applyAlignment="1">
      <alignment horizontal="center"/>
    </xf>
    <xf numFmtId="1" fontId="34" fillId="0" borderId="0" xfId="32" applyNumberFormat="1" applyFont="1" applyAlignment="1">
      <alignment horizontal="right"/>
    </xf>
    <xf numFmtId="164" fontId="34" fillId="0" borderId="0" xfId="32" applyNumberFormat="1" applyFont="1" applyAlignment="1">
      <alignment horizontal="right"/>
    </xf>
    <xf numFmtId="3" fontId="34" fillId="0" borderId="0" xfId="33" applyNumberFormat="1" applyFont="1"/>
    <xf numFmtId="0" fontId="1" fillId="0" borderId="0" xfId="36"/>
    <xf numFmtId="0" fontId="1" fillId="0" borderId="0" xfId="27" applyFont="1"/>
    <xf numFmtId="3" fontId="35" fillId="0" borderId="0" xfId="32" applyNumberFormat="1" applyFont="1"/>
    <xf numFmtId="164" fontId="16" fillId="0" borderId="0" xfId="10" applyNumberFormat="1" applyFont="1" applyFill="1"/>
    <xf numFmtId="3" fontId="34" fillId="0" borderId="0" xfId="36" applyNumberFormat="1" applyFont="1"/>
    <xf numFmtId="164" fontId="15" fillId="0" borderId="0" xfId="10" applyNumberFormat="1" applyFont="1" applyFill="1"/>
    <xf numFmtId="3" fontId="33" fillId="0" borderId="0" xfId="36" applyNumberFormat="1" applyFont="1"/>
    <xf numFmtId="3" fontId="33" fillId="0" borderId="0" xfId="32" applyNumberFormat="1" applyFont="1"/>
    <xf numFmtId="164" fontId="15" fillId="0" borderId="0" xfId="32" applyNumberFormat="1" applyFont="1"/>
    <xf numFmtId="164" fontId="33" fillId="0" borderId="0" xfId="32" applyNumberFormat="1" applyFont="1" applyFill="1"/>
    <xf numFmtId="0" fontId="33" fillId="0" borderId="0" xfId="0" applyFont="1" applyAlignment="1">
      <alignment horizontal="left"/>
    </xf>
    <xf numFmtId="0" fontId="0" fillId="0" borderId="0" xfId="0" applyFont="1"/>
  </cellXfs>
  <cellStyles count="37">
    <cellStyle name="Normal" xfId="0" builtinId="0"/>
    <cellStyle name="Normal 10" xfId="19"/>
    <cellStyle name="Normal 11" xfId="21"/>
    <cellStyle name="Normal 11 2" xfId="22"/>
    <cellStyle name="Normal 11 2 2" xfId="36"/>
    <cellStyle name="Normal 11 3" xfId="28"/>
    <cellStyle name="Normal 12" xfId="24"/>
    <cellStyle name="Normal 13" xfId="25"/>
    <cellStyle name="Normal 14" xfId="27"/>
    <cellStyle name="Normal 14 2" xfId="35"/>
    <cellStyle name="Normal 2" xfId="1"/>
    <cellStyle name="Normal 3" xfId="2"/>
    <cellStyle name="Normal 4" xfId="3"/>
    <cellStyle name="Normal 4 2" xfId="4"/>
    <cellStyle name="Normal 4 2 2" xfId="16"/>
    <cellStyle name="Normal 4 2 3" xfId="23"/>
    <cellStyle name="Normal 4 2 3 2" xfId="31"/>
    <cellStyle name="Normal 4 2 3 3" xfId="32"/>
    <cellStyle name="Normal 4 2 4" xfId="30"/>
    <cellStyle name="Normal 5" xfId="5"/>
    <cellStyle name="Normal 5 2" xfId="33"/>
    <cellStyle name="Normal 6" xfId="13"/>
    <cellStyle name="Normal 7" xfId="15"/>
    <cellStyle name="Normal 8" xfId="17"/>
    <cellStyle name="Normal 9" xfId="18"/>
    <cellStyle name="Normal_Alla raser 2007" xfId="6"/>
    <cellStyle name="Normal_Reg2004-2005" xfId="7"/>
    <cellStyle name="Normal_Reg2006-2005" xfId="8"/>
    <cellStyle name="Normal_REG97" xfId="9"/>
    <cellStyle name="Procent" xfId="10" builtinId="5"/>
    <cellStyle name="Procent 2" xfId="14"/>
    <cellStyle name="Procent 3" xfId="20"/>
    <cellStyle name="Procent 4" xfId="26"/>
    <cellStyle name="Procent 5" xfId="29"/>
    <cellStyle name="Procent 6" xfId="34"/>
    <cellStyle name="Tusental (0)_REG1999" xfId="11"/>
    <cellStyle name="Valuta (0)_REG1999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BF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DOK\Statistik\Melemmar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LEMMA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Horizontal="1" syncRef="A1">
    <outlinePr summaryBelow="0" summaryRight="0"/>
  </sheetPr>
  <dimension ref="A1:Q86"/>
  <sheetViews>
    <sheetView zoomScaleNormal="100" workbookViewId="0">
      <selection activeCell="G42" sqref="G42"/>
    </sheetView>
  </sheetViews>
  <sheetFormatPr defaultColWidth="11.375" defaultRowHeight="15.75" x14ac:dyDescent="0.25"/>
  <cols>
    <col min="1" max="1" width="10.375" style="68" customWidth="1"/>
    <col min="2" max="4" width="9.5" style="26" customWidth="1"/>
    <col min="5" max="5" width="9.5" style="167" customWidth="1"/>
    <col min="6" max="6" width="9.5" style="60" customWidth="1"/>
    <col min="7" max="7" width="10.625" style="26" customWidth="1"/>
    <col min="8" max="11" width="9.5" style="26" customWidth="1"/>
    <col min="12" max="12" width="9.75" style="26" customWidth="1"/>
    <col min="13" max="13" width="10" style="26" customWidth="1"/>
    <col min="14" max="14" width="9.5" style="74" customWidth="1"/>
    <col min="15" max="19" width="9.5" style="26" customWidth="1"/>
    <col min="20" max="16384" width="11.375" style="26"/>
  </cols>
  <sheetData>
    <row r="1" spans="1:17" ht="10.5" customHeight="1" x14ac:dyDescent="0.3">
      <c r="A1" s="26"/>
      <c r="B1" s="27"/>
      <c r="C1" s="28"/>
      <c r="D1" s="28"/>
      <c r="E1" s="30"/>
      <c r="F1" s="29"/>
      <c r="G1" s="30"/>
      <c r="H1" s="30"/>
      <c r="I1" s="30"/>
      <c r="J1" s="30"/>
      <c r="K1" s="31"/>
      <c r="L1" s="32"/>
      <c r="M1" s="33"/>
      <c r="P1" s="34"/>
      <c r="Q1" s="34"/>
    </row>
    <row r="2" spans="1:17" ht="18.75" x14ac:dyDescent="0.3">
      <c r="A2" s="35" t="s">
        <v>281</v>
      </c>
      <c r="B2" s="164" t="s">
        <v>282</v>
      </c>
      <c r="C2" s="36" t="s">
        <v>282</v>
      </c>
      <c r="D2" s="36" t="s">
        <v>282</v>
      </c>
      <c r="E2" s="38" t="s">
        <v>282</v>
      </c>
      <c r="F2" s="37" t="s">
        <v>282</v>
      </c>
      <c r="G2" s="76" t="s">
        <v>300</v>
      </c>
      <c r="H2" s="76" t="s">
        <v>300</v>
      </c>
      <c r="I2" s="76" t="s">
        <v>300</v>
      </c>
      <c r="J2" s="76" t="s">
        <v>300</v>
      </c>
      <c r="K2" s="76" t="s">
        <v>300</v>
      </c>
      <c r="L2" s="40" t="s">
        <v>283</v>
      </c>
      <c r="M2" s="41" t="s">
        <v>284</v>
      </c>
      <c r="P2" s="34"/>
      <c r="Q2" s="34"/>
    </row>
    <row r="3" spans="1:17" ht="18.75" x14ac:dyDescent="0.3">
      <c r="A3" s="35"/>
      <c r="B3" s="118">
        <v>2014</v>
      </c>
      <c r="C3" s="42">
        <f>B3+1</f>
        <v>2015</v>
      </c>
      <c r="D3" s="42">
        <f>C3+1</f>
        <v>2016</v>
      </c>
      <c r="E3" s="38">
        <f>D3+1</f>
        <v>2017</v>
      </c>
      <c r="F3" s="43">
        <f>E3+1</f>
        <v>2018</v>
      </c>
      <c r="G3" s="38">
        <f t="shared" ref="G3" si="0">B3</f>
        <v>2014</v>
      </c>
      <c r="H3" s="38">
        <f t="shared" ref="H3" si="1">C3</f>
        <v>2015</v>
      </c>
      <c r="I3" s="38">
        <f t="shared" ref="I3" si="2">D3</f>
        <v>2016</v>
      </c>
      <c r="J3" s="38">
        <f t="shared" ref="J3" si="3">E3</f>
        <v>2017</v>
      </c>
      <c r="K3" s="39">
        <f>F3</f>
        <v>2018</v>
      </c>
      <c r="L3" s="131" t="s">
        <v>385</v>
      </c>
      <c r="M3" s="132" t="s">
        <v>385</v>
      </c>
      <c r="P3" s="34"/>
      <c r="Q3" s="34"/>
    </row>
    <row r="4" spans="1:17" ht="9.75" customHeight="1" thickBot="1" x14ac:dyDescent="0.35">
      <c r="A4" s="44"/>
      <c r="B4" s="165"/>
      <c r="C4" s="45"/>
      <c r="D4" s="45"/>
      <c r="E4" s="47"/>
      <c r="F4" s="46"/>
      <c r="G4" s="47"/>
      <c r="H4" s="47"/>
      <c r="I4" s="47"/>
      <c r="J4" s="47"/>
      <c r="K4" s="48"/>
      <c r="L4" s="49"/>
      <c r="M4" s="50"/>
      <c r="P4" s="34"/>
    </row>
    <row r="5" spans="1:17" ht="15" customHeight="1" x14ac:dyDescent="0.3">
      <c r="A5" s="44"/>
      <c r="B5" s="166"/>
      <c r="C5" s="51"/>
      <c r="D5" s="51"/>
      <c r="F5" s="52"/>
      <c r="G5" s="53"/>
      <c r="H5" s="53"/>
      <c r="I5" s="54"/>
      <c r="J5" s="54"/>
      <c r="K5" s="55"/>
      <c r="M5" s="56"/>
    </row>
    <row r="6" spans="1:17" ht="15" customHeight="1" x14ac:dyDescent="0.25">
      <c r="A6" s="57" t="s">
        <v>285</v>
      </c>
      <c r="B6" s="58">
        <f>G6</f>
        <v>3942</v>
      </c>
      <c r="C6" s="54">
        <f>H6</f>
        <v>2803</v>
      </c>
      <c r="D6" s="54">
        <f>I6</f>
        <v>3278</v>
      </c>
      <c r="E6" s="168">
        <f>J6</f>
        <v>3606</v>
      </c>
      <c r="F6" s="55">
        <f>K6</f>
        <v>3305</v>
      </c>
      <c r="G6" s="87">
        <f>3790+120+32</f>
        <v>3942</v>
      </c>
      <c r="H6" s="87">
        <f>2749+23+31</f>
        <v>2803</v>
      </c>
      <c r="I6" s="54">
        <f>3153+65+34+26</f>
        <v>3278</v>
      </c>
      <c r="J6" s="54">
        <f>3475+55+76</f>
        <v>3606</v>
      </c>
      <c r="K6" s="55">
        <f>3161+97+47</f>
        <v>3305</v>
      </c>
      <c r="L6" s="75">
        <f>F6-E6</f>
        <v>-301</v>
      </c>
      <c r="M6" s="79">
        <f>L6/E6</f>
        <v>-8.3471991125901271E-2</v>
      </c>
    </row>
    <row r="7" spans="1:17" ht="15" customHeight="1" x14ac:dyDescent="0.25">
      <c r="A7" s="57"/>
      <c r="B7" s="58"/>
      <c r="C7" s="54"/>
      <c r="D7" s="54"/>
      <c r="E7" s="168"/>
      <c r="F7" s="55"/>
      <c r="G7" s="87"/>
      <c r="H7" s="87"/>
      <c r="I7" s="54"/>
      <c r="J7" s="54"/>
      <c r="K7" s="55"/>
      <c r="L7" s="75"/>
      <c r="M7" s="79"/>
    </row>
    <row r="8" spans="1:17" ht="15" customHeight="1" x14ac:dyDescent="0.25">
      <c r="A8" s="57" t="s">
        <v>286</v>
      </c>
      <c r="B8" s="58">
        <f>B6+G8</f>
        <v>7421</v>
      </c>
      <c r="C8" s="54">
        <f>C6+H8</f>
        <v>6019</v>
      </c>
      <c r="D8" s="54">
        <f>D6+I8</f>
        <v>6881</v>
      </c>
      <c r="E8" s="168">
        <f>E6+J8</f>
        <v>6568</v>
      </c>
      <c r="F8" s="55">
        <f>F6+K8</f>
        <v>6655</v>
      </c>
      <c r="G8" s="87">
        <f>3390+70+22-3</f>
        <v>3479</v>
      </c>
      <c r="H8" s="87">
        <f>3126+58+32</f>
        <v>3216</v>
      </c>
      <c r="I8" s="54">
        <f>3491+72+40</f>
        <v>3603</v>
      </c>
      <c r="J8" s="54">
        <f>2842+63+57</f>
        <v>2962</v>
      </c>
      <c r="K8" s="55">
        <v>3350</v>
      </c>
      <c r="L8" s="75">
        <f>F8-E8</f>
        <v>87</v>
      </c>
      <c r="M8" s="79">
        <f>L8/E8</f>
        <v>1.3246041412911084E-2</v>
      </c>
    </row>
    <row r="9" spans="1:17" ht="15" customHeight="1" x14ac:dyDescent="0.25">
      <c r="A9" s="57"/>
      <c r="B9" s="58"/>
      <c r="C9" s="54"/>
      <c r="D9" s="54"/>
      <c r="E9" s="168"/>
      <c r="F9" s="55"/>
      <c r="G9" s="87"/>
      <c r="H9" s="87"/>
      <c r="I9" s="54"/>
      <c r="J9" s="54"/>
      <c r="K9" s="55"/>
      <c r="L9" s="75"/>
      <c r="M9" s="79"/>
    </row>
    <row r="10" spans="1:17" ht="15" customHeight="1" x14ac:dyDescent="0.25">
      <c r="A10" s="57" t="s">
        <v>287</v>
      </c>
      <c r="B10" s="58">
        <f>B8+G10</f>
        <v>11702</v>
      </c>
      <c r="C10" s="54">
        <f>C8+H10</f>
        <v>10604</v>
      </c>
      <c r="D10" s="54">
        <f>D8+I10</f>
        <v>10797</v>
      </c>
      <c r="E10" s="168">
        <f>E8+J10</f>
        <v>10759</v>
      </c>
      <c r="F10" s="53">
        <f>F8+K10</f>
        <v>10798</v>
      </c>
      <c r="G10" s="87">
        <f>4179+82+20</f>
        <v>4281</v>
      </c>
      <c r="H10" s="87">
        <f>4456+80+49</f>
        <v>4585</v>
      </c>
      <c r="I10" s="54">
        <f>3804+105+7</f>
        <v>3916</v>
      </c>
      <c r="J10" s="54">
        <f>4082+48+61</f>
        <v>4191</v>
      </c>
      <c r="K10" s="55">
        <v>4143</v>
      </c>
      <c r="L10" s="75">
        <f>F10-E10</f>
        <v>39</v>
      </c>
      <c r="M10" s="79">
        <f>L10/E10</f>
        <v>3.6248722000185893E-3</v>
      </c>
    </row>
    <row r="11" spans="1:17" ht="15" customHeight="1" x14ac:dyDescent="0.25">
      <c r="A11" s="57"/>
      <c r="B11" s="58"/>
      <c r="C11" s="54"/>
      <c r="D11" s="54"/>
      <c r="E11" s="168"/>
      <c r="F11" s="53"/>
      <c r="G11" s="87"/>
      <c r="H11" s="87"/>
      <c r="I11" s="54"/>
      <c r="J11" s="54"/>
      <c r="K11" s="55"/>
      <c r="L11" s="75"/>
      <c r="M11" s="79"/>
    </row>
    <row r="12" spans="1:17" ht="15" customHeight="1" x14ac:dyDescent="0.25">
      <c r="A12" s="57" t="s">
        <v>288</v>
      </c>
      <c r="B12" s="58">
        <f>B10+G12</f>
        <v>17206</v>
      </c>
      <c r="C12" s="54">
        <f>C10+H12</f>
        <v>16030</v>
      </c>
      <c r="D12" s="54">
        <f>D10+I12</f>
        <v>16199</v>
      </c>
      <c r="E12" s="168">
        <f>E10+J12</f>
        <v>15824</v>
      </c>
      <c r="F12" s="55">
        <f>F10+K12</f>
        <v>15908</v>
      </c>
      <c r="G12" s="54">
        <f>5363+90+51</f>
        <v>5504</v>
      </c>
      <c r="H12" s="54">
        <f>5327+59+40</f>
        <v>5426</v>
      </c>
      <c r="I12" s="54">
        <f>5277+79+46</f>
        <v>5402</v>
      </c>
      <c r="J12" s="54">
        <f>4963+55+47</f>
        <v>5065</v>
      </c>
      <c r="K12" s="55">
        <v>5110</v>
      </c>
      <c r="L12" s="75">
        <f>F12-E12</f>
        <v>84</v>
      </c>
      <c r="M12" s="79">
        <f>L12/E12</f>
        <v>5.308392315470172E-3</v>
      </c>
    </row>
    <row r="13" spans="1:17" ht="15" customHeight="1" x14ac:dyDescent="0.25">
      <c r="A13" s="57"/>
      <c r="B13" s="58"/>
      <c r="C13" s="54"/>
      <c r="D13" s="54"/>
      <c r="E13" s="168"/>
      <c r="F13" s="55"/>
      <c r="G13" s="54"/>
      <c r="H13" s="54"/>
      <c r="I13" s="54"/>
      <c r="J13" s="54"/>
      <c r="K13" s="55"/>
      <c r="L13" s="75"/>
      <c r="M13" s="79"/>
    </row>
    <row r="14" spans="1:17" ht="15" customHeight="1" x14ac:dyDescent="0.25">
      <c r="A14" s="57" t="s">
        <v>289</v>
      </c>
      <c r="B14" s="58">
        <f>B12+G14</f>
        <v>23037</v>
      </c>
      <c r="C14" s="54">
        <f>C12+H14</f>
        <v>21339</v>
      </c>
      <c r="D14" s="54">
        <f>D12+I14</f>
        <v>22076</v>
      </c>
      <c r="E14" s="168">
        <f>E12+J14</f>
        <v>22478</v>
      </c>
      <c r="F14" s="55">
        <f>F12+K14</f>
        <v>22591</v>
      </c>
      <c r="G14" s="54">
        <f>5641+139+51</f>
        <v>5831</v>
      </c>
      <c r="H14" s="54">
        <f>5233+51+25</f>
        <v>5309</v>
      </c>
      <c r="I14" s="54">
        <f>5750+87+40</f>
        <v>5877</v>
      </c>
      <c r="J14" s="54">
        <f>6492+126+36</f>
        <v>6654</v>
      </c>
      <c r="K14" s="55">
        <v>6683</v>
      </c>
      <c r="L14" s="75">
        <f>F14-E14</f>
        <v>113</v>
      </c>
      <c r="M14" s="79">
        <f>L14/E14</f>
        <v>5.027137645698016E-3</v>
      </c>
      <c r="N14" s="75"/>
    </row>
    <row r="15" spans="1:17" ht="15" customHeight="1" x14ac:dyDescent="0.25">
      <c r="A15" s="57"/>
      <c r="B15" s="58"/>
      <c r="C15" s="54"/>
      <c r="D15" s="54"/>
      <c r="E15" s="168"/>
      <c r="F15" s="55"/>
      <c r="G15" s="54"/>
      <c r="H15" s="54"/>
      <c r="I15" s="54"/>
      <c r="J15" s="54"/>
      <c r="K15" s="55"/>
      <c r="L15" s="75"/>
      <c r="M15" s="79"/>
      <c r="N15" s="75"/>
    </row>
    <row r="16" spans="1:17" ht="15" customHeight="1" x14ac:dyDescent="0.25">
      <c r="A16" s="57" t="s">
        <v>290</v>
      </c>
      <c r="B16" s="58">
        <f>B14+G16</f>
        <v>29159</v>
      </c>
      <c r="C16" s="54">
        <f>C14+H16</f>
        <v>27363</v>
      </c>
      <c r="D16" s="54">
        <f>D14+I16</f>
        <v>28205</v>
      </c>
      <c r="E16" s="168">
        <f>E14+J16</f>
        <v>28338</v>
      </c>
      <c r="F16" s="55">
        <f>F14+K16</f>
        <v>28157</v>
      </c>
      <c r="G16" s="54">
        <f>6021+62+39</f>
        <v>6122</v>
      </c>
      <c r="H16" s="54">
        <f>5927+58+39</f>
        <v>6024</v>
      </c>
      <c r="I16" s="54">
        <f>5961+77+91</f>
        <v>6129</v>
      </c>
      <c r="J16" s="54">
        <f>5720+97+43</f>
        <v>5860</v>
      </c>
      <c r="K16" s="55">
        <v>5566</v>
      </c>
      <c r="L16" s="75">
        <f>F16-E16</f>
        <v>-181</v>
      </c>
      <c r="M16" s="79">
        <f>L16/E16</f>
        <v>-6.3871832874585364E-3</v>
      </c>
      <c r="N16" s="75"/>
    </row>
    <row r="17" spans="1:15" ht="15" customHeight="1" x14ac:dyDescent="0.25">
      <c r="A17" s="57"/>
      <c r="B17" s="58"/>
      <c r="C17" s="54"/>
      <c r="D17" s="54"/>
      <c r="E17" s="168"/>
      <c r="F17" s="55"/>
      <c r="G17" s="54"/>
      <c r="H17" s="54"/>
      <c r="I17" s="54"/>
      <c r="J17" s="54"/>
      <c r="K17" s="55"/>
      <c r="L17" s="75"/>
      <c r="M17" s="79"/>
      <c r="N17" s="75"/>
    </row>
    <row r="18" spans="1:15" ht="15" customHeight="1" x14ac:dyDescent="0.25">
      <c r="A18" s="57" t="s">
        <v>291</v>
      </c>
      <c r="B18" s="58">
        <f>B16+G18</f>
        <v>34231</v>
      </c>
      <c r="C18" s="54">
        <f>C16+H18</f>
        <v>32631</v>
      </c>
      <c r="D18" s="54">
        <f>D16+I18</f>
        <v>33112</v>
      </c>
      <c r="E18" s="168">
        <f>E16+J18</f>
        <v>33214</v>
      </c>
      <c r="F18" s="55">
        <f>F16+K18</f>
        <v>33190</v>
      </c>
      <c r="G18" s="54">
        <f>4961+50+61</f>
        <v>5072</v>
      </c>
      <c r="H18" s="54">
        <f>5166+50+52</f>
        <v>5268</v>
      </c>
      <c r="I18" s="54">
        <f>4845+50+12</f>
        <v>4907</v>
      </c>
      <c r="J18" s="54">
        <f>4795+52+29</f>
        <v>4876</v>
      </c>
      <c r="K18" s="55">
        <v>5033</v>
      </c>
      <c r="L18" s="75">
        <f>F18-E18</f>
        <v>-24</v>
      </c>
      <c r="M18" s="79">
        <f>L18/E18</f>
        <v>-7.2258686096224485E-4</v>
      </c>
      <c r="N18" s="75"/>
    </row>
    <row r="19" spans="1:15" ht="15" customHeight="1" x14ac:dyDescent="0.25">
      <c r="A19" s="57"/>
      <c r="B19" s="58"/>
      <c r="C19" s="54"/>
      <c r="D19" s="54"/>
      <c r="E19" s="168"/>
      <c r="F19" s="55"/>
      <c r="G19" s="54"/>
      <c r="H19" s="54"/>
      <c r="I19" s="54"/>
      <c r="J19" s="54"/>
      <c r="K19" s="55"/>
      <c r="L19" s="75"/>
      <c r="M19" s="79"/>
      <c r="N19" s="75"/>
    </row>
    <row r="20" spans="1:15" ht="15" customHeight="1" x14ac:dyDescent="0.25">
      <c r="A20" s="57" t="s">
        <v>292</v>
      </c>
      <c r="B20" s="58">
        <f>B18+G20</f>
        <v>38023</v>
      </c>
      <c r="C20" s="54">
        <f>C18+H20</f>
        <v>36427</v>
      </c>
      <c r="D20" s="54">
        <f>D18+I20</f>
        <v>37425</v>
      </c>
      <c r="E20" s="168">
        <f>E18+J20</f>
        <v>37207</v>
      </c>
      <c r="F20" s="55">
        <f>F18+K20</f>
        <v>37496</v>
      </c>
      <c r="G20" s="54">
        <f>3696+60+36</f>
        <v>3792</v>
      </c>
      <c r="H20" s="54">
        <f>3749+24+23</f>
        <v>3796</v>
      </c>
      <c r="I20" s="54">
        <f>4216+45+52</f>
        <v>4313</v>
      </c>
      <c r="J20" s="54">
        <f>3937+21+35</f>
        <v>3993</v>
      </c>
      <c r="K20" s="55">
        <v>4306</v>
      </c>
      <c r="L20" s="75">
        <f>F20-E20</f>
        <v>289</v>
      </c>
      <c r="M20" s="79">
        <f>L20/E20</f>
        <v>7.7673556051280675E-3</v>
      </c>
      <c r="N20" s="75"/>
      <c r="O20" s="53"/>
    </row>
    <row r="21" spans="1:15" ht="15" customHeight="1" x14ac:dyDescent="0.25">
      <c r="A21" s="57"/>
      <c r="B21" s="58"/>
      <c r="C21" s="54"/>
      <c r="D21" s="54"/>
      <c r="E21" s="168"/>
      <c r="F21" s="55"/>
      <c r="G21" s="54"/>
      <c r="H21" s="54"/>
      <c r="I21" s="54"/>
      <c r="J21" s="54"/>
      <c r="K21" s="55"/>
      <c r="L21" s="75"/>
      <c r="M21" s="79"/>
      <c r="N21" s="75"/>
      <c r="O21" s="53"/>
    </row>
    <row r="22" spans="1:15" ht="15" customHeight="1" x14ac:dyDescent="0.25">
      <c r="A22" s="57" t="s">
        <v>293</v>
      </c>
      <c r="B22" s="58">
        <f>B20+G22</f>
        <v>41519</v>
      </c>
      <c r="C22" s="54">
        <f>C20+H22</f>
        <v>39840</v>
      </c>
      <c r="D22" s="54">
        <f>D20+I22</f>
        <v>41087</v>
      </c>
      <c r="E22" s="168">
        <f>E20+J22</f>
        <v>40574</v>
      </c>
      <c r="F22" s="55">
        <f>F20+K22</f>
        <v>40672</v>
      </c>
      <c r="G22" s="54">
        <f>3434+38+24</f>
        <v>3496</v>
      </c>
      <c r="H22" s="54">
        <f>3359+29+25</f>
        <v>3413</v>
      </c>
      <c r="I22" s="54">
        <f>3583+51+28</f>
        <v>3662</v>
      </c>
      <c r="J22" s="54">
        <f>3305+27+35</f>
        <v>3367</v>
      </c>
      <c r="K22" s="55">
        <v>3176</v>
      </c>
      <c r="L22" s="75">
        <f>F22-E22</f>
        <v>98</v>
      </c>
      <c r="M22" s="79">
        <f>L22/E22</f>
        <v>2.4153398728249619E-3</v>
      </c>
      <c r="N22" s="75"/>
    </row>
    <row r="23" spans="1:15" ht="15" customHeight="1" x14ac:dyDescent="0.25">
      <c r="A23" s="57"/>
      <c r="B23" s="58"/>
      <c r="C23" s="54"/>
      <c r="D23" s="54"/>
      <c r="E23" s="168"/>
      <c r="F23" s="55"/>
      <c r="G23" s="54"/>
      <c r="H23" s="54"/>
      <c r="I23" s="54"/>
      <c r="J23" s="54"/>
      <c r="K23" s="55"/>
      <c r="L23" s="75"/>
      <c r="M23" s="79"/>
      <c r="N23" s="75"/>
    </row>
    <row r="24" spans="1:15" ht="15" customHeight="1" x14ac:dyDescent="0.25">
      <c r="A24" s="57" t="s">
        <v>294</v>
      </c>
      <c r="B24" s="58">
        <f>B22+G24</f>
        <v>44802</v>
      </c>
      <c r="C24" s="54">
        <f>C22+H24</f>
        <v>43363</v>
      </c>
      <c r="D24" s="54">
        <f>D22+I24</f>
        <v>44566</v>
      </c>
      <c r="E24" s="168">
        <f>E22+J24</f>
        <v>44377</v>
      </c>
      <c r="F24" s="55">
        <f>F22+K24</f>
        <v>44466</v>
      </c>
      <c r="G24" s="54">
        <f>3223+34+26</f>
        <v>3283</v>
      </c>
      <c r="H24" s="54">
        <f>3441+54+28</f>
        <v>3523</v>
      </c>
      <c r="I24" s="54">
        <f>3389+69+21</f>
        <v>3479</v>
      </c>
      <c r="J24" s="54">
        <f>3695+84+24</f>
        <v>3803</v>
      </c>
      <c r="K24" s="55">
        <v>3794</v>
      </c>
      <c r="L24" s="75">
        <f>F24-E24</f>
        <v>89</v>
      </c>
      <c r="M24" s="79">
        <f>L24/E24</f>
        <v>2.0055434121279041E-3</v>
      </c>
      <c r="N24" s="75"/>
    </row>
    <row r="25" spans="1:15" ht="15" customHeight="1" x14ac:dyDescent="0.25">
      <c r="A25" s="57"/>
      <c r="B25" s="58"/>
      <c r="C25" s="54"/>
      <c r="D25" s="54"/>
      <c r="E25" s="168"/>
      <c r="F25" s="55"/>
      <c r="G25" s="54"/>
      <c r="H25" s="54"/>
      <c r="I25" s="54"/>
      <c r="J25" s="54"/>
      <c r="K25" s="55"/>
      <c r="L25" s="75"/>
      <c r="M25" s="79"/>
      <c r="N25" s="75"/>
    </row>
    <row r="26" spans="1:15" ht="15" customHeight="1" x14ac:dyDescent="0.25">
      <c r="A26" s="57" t="s">
        <v>295</v>
      </c>
      <c r="B26" s="58">
        <f>B24+G26</f>
        <v>47757</v>
      </c>
      <c r="C26" s="54">
        <f>C24+H26</f>
        <v>46827</v>
      </c>
      <c r="D26" s="54">
        <f>D24+I26</f>
        <v>48118</v>
      </c>
      <c r="E26" s="168">
        <f>E24+J26</f>
        <v>48030</v>
      </c>
      <c r="F26" s="55">
        <f>F24+K26</f>
        <v>47710</v>
      </c>
      <c r="G26" s="54">
        <f>2866+65+24</f>
        <v>2955</v>
      </c>
      <c r="H26" s="54">
        <f>3404+52+8</f>
        <v>3464</v>
      </c>
      <c r="I26" s="54">
        <f>3426+87+39</f>
        <v>3552</v>
      </c>
      <c r="J26" s="54">
        <f>3583+51+19</f>
        <v>3653</v>
      </c>
      <c r="K26" s="55">
        <v>3244</v>
      </c>
      <c r="L26" s="75">
        <f>F26-E26</f>
        <v>-320</v>
      </c>
      <c r="M26" s="79">
        <f>L26/E26</f>
        <v>-6.6625026025400793E-3</v>
      </c>
      <c r="N26" s="75"/>
      <c r="O26" s="60"/>
    </row>
    <row r="27" spans="1:15" ht="15" customHeight="1" x14ac:dyDescent="0.25">
      <c r="A27" s="57"/>
      <c r="B27" s="58"/>
      <c r="C27" s="54"/>
      <c r="D27" s="54"/>
      <c r="E27" s="168"/>
      <c r="F27" s="55"/>
      <c r="G27" s="54"/>
      <c r="H27" s="54"/>
      <c r="I27" s="54"/>
      <c r="J27" s="54"/>
      <c r="K27" s="55"/>
      <c r="L27" s="75"/>
      <c r="M27" s="79"/>
      <c r="N27" s="75"/>
      <c r="O27" s="60"/>
    </row>
    <row r="28" spans="1:15" ht="15" customHeight="1" x14ac:dyDescent="0.25">
      <c r="A28" s="57" t="s">
        <v>296</v>
      </c>
      <c r="B28" s="58">
        <f>B26+G28</f>
        <v>51111</v>
      </c>
      <c r="C28" s="54">
        <f>C26+H28</f>
        <v>50234</v>
      </c>
      <c r="D28" s="54">
        <f>D26+I28</f>
        <v>51049</v>
      </c>
      <c r="E28" s="168">
        <f>E26+J28</f>
        <v>51059</v>
      </c>
      <c r="F28" s="55">
        <f>F26+K28</f>
        <v>50531</v>
      </c>
      <c r="G28" s="54">
        <f>3272+56+26</f>
        <v>3354</v>
      </c>
      <c r="H28" s="54">
        <f>3122+26+32+227</f>
        <v>3407</v>
      </c>
      <c r="I28" s="54">
        <f>2833+51+47</f>
        <v>2931</v>
      </c>
      <c r="J28" s="54">
        <f>2322+46+24+610+15+12</f>
        <v>3029</v>
      </c>
      <c r="K28" s="55">
        <v>2821</v>
      </c>
      <c r="L28" s="75">
        <f>F28-E28</f>
        <v>-528</v>
      </c>
      <c r="M28" s="79">
        <f>L28/E28</f>
        <v>-1.0340978084177128E-2</v>
      </c>
      <c r="N28" s="75"/>
    </row>
    <row r="29" spans="1:15" ht="15" customHeight="1" thickBot="1" x14ac:dyDescent="0.3">
      <c r="A29" s="114"/>
      <c r="B29" s="62"/>
      <c r="C29" s="63"/>
      <c r="D29" s="63"/>
      <c r="E29" s="169"/>
      <c r="F29" s="115"/>
      <c r="G29" s="63"/>
      <c r="H29" s="63"/>
      <c r="I29" s="63"/>
      <c r="J29" s="63"/>
      <c r="K29" s="115"/>
      <c r="L29" s="116"/>
      <c r="M29" s="117"/>
    </row>
    <row r="30" spans="1:15" ht="15" customHeight="1" x14ac:dyDescent="0.25">
      <c r="A30" s="57"/>
      <c r="B30" s="54"/>
      <c r="C30" s="54"/>
      <c r="D30" s="54"/>
      <c r="E30" s="168"/>
      <c r="F30" s="54"/>
      <c r="G30" s="53"/>
      <c r="H30" s="53"/>
      <c r="I30" s="54"/>
      <c r="J30" s="54"/>
      <c r="K30" s="54"/>
      <c r="L30" s="53"/>
      <c r="M30" s="64"/>
    </row>
    <row r="31" spans="1:15" ht="15" customHeight="1" x14ac:dyDescent="0.25">
      <c r="A31" s="57" t="s">
        <v>0</v>
      </c>
      <c r="B31" s="65">
        <f>B28</f>
        <v>51111</v>
      </c>
      <c r="C31" s="65">
        <f t="shared" ref="C31:F31" si="4">C28</f>
        <v>50234</v>
      </c>
      <c r="D31" s="65">
        <f t="shared" si="4"/>
        <v>51049</v>
      </c>
      <c r="E31" s="170">
        <f t="shared" si="4"/>
        <v>51059</v>
      </c>
      <c r="F31" s="65">
        <f t="shared" si="4"/>
        <v>50531</v>
      </c>
      <c r="G31" s="65">
        <f>SUM(G6:G29)</f>
        <v>51111</v>
      </c>
      <c r="H31" s="65">
        <f>SUM(H6:H29)</f>
        <v>50234</v>
      </c>
      <c r="I31" s="65">
        <f>SUM(I6:I29)</f>
        <v>51049</v>
      </c>
      <c r="J31" s="65">
        <f>SUM(J6:J29)</f>
        <v>51059</v>
      </c>
      <c r="K31" s="65">
        <f>SUM(K6:K29)</f>
        <v>50531</v>
      </c>
      <c r="L31" s="127"/>
      <c r="M31" s="66"/>
      <c r="N31" s="59"/>
    </row>
    <row r="32" spans="1:15" ht="15" customHeight="1" x14ac:dyDescent="0.25">
      <c r="A32" s="67"/>
      <c r="E32" s="168"/>
      <c r="F32" s="53"/>
      <c r="G32" s="53"/>
      <c r="L32" s="53"/>
      <c r="M32" s="53"/>
      <c r="N32" s="75"/>
      <c r="O32" s="61"/>
    </row>
    <row r="33" spans="1:16" ht="15" customHeight="1" x14ac:dyDescent="0.25">
      <c r="A33" s="67"/>
      <c r="E33" s="168"/>
      <c r="F33" s="53"/>
      <c r="G33" s="60"/>
      <c r="H33" s="60"/>
      <c r="I33" s="60"/>
      <c r="J33" s="60"/>
      <c r="K33" s="119"/>
      <c r="L33" s="120"/>
      <c r="M33" s="53"/>
      <c r="N33" s="75"/>
      <c r="O33" s="61"/>
    </row>
    <row r="34" spans="1:16" ht="15" customHeight="1" x14ac:dyDescent="0.25">
      <c r="A34" s="67"/>
      <c r="E34" s="168"/>
      <c r="F34" s="53"/>
      <c r="G34" s="60"/>
      <c r="H34" s="60"/>
      <c r="I34" s="60"/>
      <c r="J34" s="60"/>
      <c r="K34" s="60"/>
      <c r="L34" s="53"/>
      <c r="M34" s="53"/>
      <c r="N34" s="75"/>
    </row>
    <row r="35" spans="1:16" x14ac:dyDescent="0.25">
      <c r="A35" s="67"/>
      <c r="E35" s="168"/>
      <c r="F35" s="53"/>
      <c r="G35" s="53"/>
      <c r="K35" s="60"/>
      <c r="M35" s="60"/>
      <c r="N35" s="75"/>
      <c r="O35" s="60"/>
    </row>
    <row r="36" spans="1:16" x14ac:dyDescent="0.25">
      <c r="A36" s="67"/>
      <c r="E36" s="168"/>
      <c r="F36" s="53"/>
      <c r="G36" s="53"/>
      <c r="M36" s="60"/>
      <c r="N36" s="75"/>
      <c r="O36" s="60"/>
    </row>
    <row r="37" spans="1:16" x14ac:dyDescent="0.25">
      <c r="A37" s="67"/>
      <c r="G37" s="53"/>
      <c r="H37" s="53"/>
      <c r="O37" s="60"/>
      <c r="P37" s="60"/>
    </row>
    <row r="38" spans="1:16" x14ac:dyDescent="0.25">
      <c r="A38" s="67"/>
      <c r="G38" s="60"/>
      <c r="H38" s="60"/>
    </row>
    <row r="39" spans="1:16" x14ac:dyDescent="0.25">
      <c r="G39" s="60"/>
      <c r="H39" s="60"/>
    </row>
    <row r="40" spans="1:16" x14ac:dyDescent="0.25">
      <c r="G40" s="60"/>
      <c r="H40" s="60"/>
    </row>
    <row r="41" spans="1:16" x14ac:dyDescent="0.25">
      <c r="G41" s="60"/>
      <c r="H41" s="60"/>
    </row>
    <row r="42" spans="1:16" x14ac:dyDescent="0.25">
      <c r="G42" s="60"/>
      <c r="H42" s="60"/>
    </row>
    <row r="43" spans="1:16" x14ac:dyDescent="0.25">
      <c r="G43" s="60"/>
      <c r="H43" s="60"/>
    </row>
    <row r="44" spans="1:16" x14ac:dyDescent="0.25">
      <c r="G44" s="60"/>
      <c r="H44" s="60"/>
    </row>
    <row r="45" spans="1:16" x14ac:dyDescent="0.25">
      <c r="G45" s="60"/>
      <c r="H45" s="60"/>
    </row>
    <row r="46" spans="1:16" x14ac:dyDescent="0.25">
      <c r="G46" s="60"/>
      <c r="H46" s="60"/>
    </row>
    <row r="47" spans="1:16" x14ac:dyDescent="0.25">
      <c r="G47" s="60"/>
      <c r="H47" s="60"/>
    </row>
    <row r="48" spans="1:16" x14ac:dyDescent="0.25">
      <c r="G48" s="60"/>
      <c r="H48" s="60"/>
    </row>
    <row r="49" spans="7:8" x14ac:dyDescent="0.25">
      <c r="G49" s="60"/>
      <c r="H49" s="60"/>
    </row>
    <row r="50" spans="7:8" x14ac:dyDescent="0.25">
      <c r="G50" s="60"/>
      <c r="H50" s="60"/>
    </row>
    <row r="51" spans="7:8" x14ac:dyDescent="0.25">
      <c r="G51" s="60"/>
      <c r="H51" s="60"/>
    </row>
    <row r="52" spans="7:8" x14ac:dyDescent="0.25">
      <c r="G52" s="60"/>
      <c r="H52" s="60"/>
    </row>
    <row r="53" spans="7:8" x14ac:dyDescent="0.25">
      <c r="G53" s="60"/>
      <c r="H53" s="60"/>
    </row>
    <row r="54" spans="7:8" x14ac:dyDescent="0.25">
      <c r="G54" s="60"/>
      <c r="H54" s="60"/>
    </row>
    <row r="55" spans="7:8" x14ac:dyDescent="0.25">
      <c r="G55" s="60"/>
      <c r="H55" s="60"/>
    </row>
    <row r="56" spans="7:8" x14ac:dyDescent="0.25">
      <c r="G56" s="60"/>
      <c r="H56" s="60"/>
    </row>
    <row r="57" spans="7:8" x14ac:dyDescent="0.25">
      <c r="G57" s="60"/>
      <c r="H57" s="60"/>
    </row>
    <row r="58" spans="7:8" x14ac:dyDescent="0.25">
      <c r="G58" s="60"/>
      <c r="H58" s="60"/>
    </row>
    <row r="59" spans="7:8" x14ac:dyDescent="0.25">
      <c r="G59" s="60"/>
      <c r="H59" s="60"/>
    </row>
    <row r="60" spans="7:8" x14ac:dyDescent="0.25">
      <c r="G60" s="60"/>
      <c r="H60" s="60"/>
    </row>
    <row r="61" spans="7:8" x14ac:dyDescent="0.25">
      <c r="G61" s="60"/>
      <c r="H61" s="60"/>
    </row>
    <row r="62" spans="7:8" x14ac:dyDescent="0.25">
      <c r="G62" s="60"/>
      <c r="H62" s="60"/>
    </row>
    <row r="63" spans="7:8" x14ac:dyDescent="0.25">
      <c r="G63" s="60"/>
      <c r="H63" s="60"/>
    </row>
    <row r="64" spans="7:8" x14ac:dyDescent="0.25">
      <c r="G64" s="60"/>
      <c r="H64" s="60"/>
    </row>
    <row r="65" spans="7:8" x14ac:dyDescent="0.25">
      <c r="G65" s="60"/>
      <c r="H65" s="60"/>
    </row>
    <row r="66" spans="7:8" x14ac:dyDescent="0.25">
      <c r="G66" s="60"/>
      <c r="H66" s="60"/>
    </row>
    <row r="67" spans="7:8" x14ac:dyDescent="0.25">
      <c r="G67" s="60"/>
      <c r="H67" s="60"/>
    </row>
    <row r="68" spans="7:8" x14ac:dyDescent="0.25">
      <c r="G68" s="60"/>
      <c r="H68" s="60"/>
    </row>
    <row r="69" spans="7:8" x14ac:dyDescent="0.25">
      <c r="G69" s="60"/>
      <c r="H69" s="60"/>
    </row>
    <row r="70" spans="7:8" x14ac:dyDescent="0.25">
      <c r="G70" s="60"/>
      <c r="H70" s="60"/>
    </row>
    <row r="71" spans="7:8" x14ac:dyDescent="0.25">
      <c r="G71" s="60"/>
      <c r="H71" s="60"/>
    </row>
    <row r="72" spans="7:8" x14ac:dyDescent="0.25">
      <c r="G72" s="60"/>
      <c r="H72" s="60"/>
    </row>
    <row r="73" spans="7:8" x14ac:dyDescent="0.25">
      <c r="G73" s="60"/>
      <c r="H73" s="60"/>
    </row>
    <row r="74" spans="7:8" x14ac:dyDescent="0.25">
      <c r="G74" s="60"/>
      <c r="H74" s="60"/>
    </row>
    <row r="75" spans="7:8" x14ac:dyDescent="0.25">
      <c r="G75" s="60"/>
      <c r="H75" s="60"/>
    </row>
    <row r="76" spans="7:8" x14ac:dyDescent="0.25">
      <c r="G76" s="60"/>
      <c r="H76" s="60"/>
    </row>
    <row r="77" spans="7:8" x14ac:dyDescent="0.25">
      <c r="G77" s="60"/>
      <c r="H77" s="60"/>
    </row>
    <row r="78" spans="7:8" x14ac:dyDescent="0.25">
      <c r="G78" s="60"/>
      <c r="H78" s="60"/>
    </row>
    <row r="79" spans="7:8" x14ac:dyDescent="0.25">
      <c r="G79" s="60"/>
      <c r="H79" s="60"/>
    </row>
    <row r="80" spans="7:8" x14ac:dyDescent="0.25">
      <c r="G80" s="60"/>
      <c r="H80" s="60"/>
    </row>
    <row r="81" spans="7:8" x14ac:dyDescent="0.25">
      <c r="G81" s="60"/>
      <c r="H81" s="60"/>
    </row>
    <row r="82" spans="7:8" x14ac:dyDescent="0.25">
      <c r="G82" s="60"/>
      <c r="H82" s="60"/>
    </row>
    <row r="83" spans="7:8" x14ac:dyDescent="0.25">
      <c r="G83" s="60"/>
      <c r="H83" s="60"/>
    </row>
    <row r="84" spans="7:8" x14ac:dyDescent="0.25">
      <c r="G84" s="60"/>
      <c r="H84" s="60"/>
    </row>
    <row r="85" spans="7:8" x14ac:dyDescent="0.25">
      <c r="G85" s="60"/>
      <c r="H85" s="60"/>
    </row>
    <row r="86" spans="7:8" x14ac:dyDescent="0.25">
      <c r="G86" s="60"/>
      <c r="H86" s="60"/>
    </row>
  </sheetData>
  <dataConsolidate/>
  <phoneticPr fontId="29" type="noConversion"/>
  <pageMargins left="0.74803149606299213" right="0.15748031496062992" top="0.86614173228346458" bottom="0.19685039370078741" header="0.35433070866141736" footer="0.15748031496062992"/>
  <pageSetup paperSize="9" orientation="landscape" r:id="rId1"/>
  <headerFooter alignWithMargins="0">
    <oddHeader>&amp;L&amp;"-,Fet"SVENSKA KENNELKLUBBEN&amp;C&amp;"-,Fet"&amp;14&amp;A&amp;R&amp;"-,Fet"SKK 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8"/>
  <sheetViews>
    <sheetView workbookViewId="0">
      <pane ySplit="3" topLeftCell="A4" activePane="bottomLeft" state="frozen"/>
      <selection activeCell="B166" sqref="B166"/>
      <selection pane="bottomLeft" activeCell="H2" sqref="H2"/>
    </sheetView>
  </sheetViews>
  <sheetFormatPr defaultRowHeight="12" outlineLevelCol="1" x14ac:dyDescent="0.15"/>
  <cols>
    <col min="1" max="1" width="0" hidden="1" customWidth="1" outlineLevel="1"/>
    <col min="2" max="2" width="74.75" style="224" bestFit="1" customWidth="1" collapsed="1"/>
    <col min="7" max="7" width="9.375" customWidth="1"/>
    <col min="8" max="8" width="10.875" bestFit="1" customWidth="1"/>
    <col min="10" max="10" width="10.75" customWidth="1"/>
  </cols>
  <sheetData>
    <row r="1" spans="1:17" s="123" customFormat="1" ht="15" x14ac:dyDescent="0.25">
      <c r="A1" s="133"/>
      <c r="B1" s="214"/>
      <c r="C1" s="163">
        <v>2018</v>
      </c>
      <c r="D1" s="163">
        <v>2017</v>
      </c>
      <c r="E1" s="19" t="s">
        <v>358</v>
      </c>
      <c r="F1" s="139" t="s">
        <v>359</v>
      </c>
      <c r="G1" s="126"/>
      <c r="H1" s="126">
        <v>2018</v>
      </c>
      <c r="I1" s="126"/>
      <c r="J1" s="126">
        <v>2018</v>
      </c>
      <c r="Q1" s="124"/>
    </row>
    <row r="2" spans="1:17" s="125" customFormat="1" ht="15" x14ac:dyDescent="0.25">
      <c r="A2" s="134" t="s">
        <v>342</v>
      </c>
      <c r="B2" s="214" t="s">
        <v>343</v>
      </c>
      <c r="C2" s="163"/>
      <c r="D2" s="163"/>
      <c r="E2" s="19"/>
      <c r="F2" s="139"/>
      <c r="G2" s="126"/>
      <c r="H2" s="126" t="s">
        <v>405</v>
      </c>
      <c r="I2" s="126"/>
      <c r="J2" s="126" t="s">
        <v>371</v>
      </c>
    </row>
    <row r="3" spans="1:17" ht="15" x14ac:dyDescent="0.25">
      <c r="A3" s="134"/>
      <c r="B3" s="214" t="s">
        <v>372</v>
      </c>
      <c r="C3" s="135">
        <f>SUM(C4:C348)</f>
        <v>50531</v>
      </c>
      <c r="D3" s="135">
        <f>SUM(D4:D348)</f>
        <v>51059</v>
      </c>
      <c r="E3" s="135">
        <f>SUM(E4:E348)</f>
        <v>-528</v>
      </c>
      <c r="F3" s="136">
        <f t="shared" ref="F3:F14" si="0">E3/D3</f>
        <v>-1.0340978084177128E-2</v>
      </c>
    </row>
    <row r="4" spans="1:17" ht="15" x14ac:dyDescent="0.25">
      <c r="A4" s="133">
        <v>1</v>
      </c>
      <c r="B4" s="214" t="s">
        <v>164</v>
      </c>
      <c r="C4" s="124">
        <v>46</v>
      </c>
      <c r="D4" s="124">
        <v>45</v>
      </c>
      <c r="E4" s="5">
        <f t="shared" ref="E4:E67" si="1">C4-D4</f>
        <v>1</v>
      </c>
      <c r="F4" s="90">
        <f t="shared" si="0"/>
        <v>2.2222222222222223E-2</v>
      </c>
      <c r="H4" s="124">
        <v>27</v>
      </c>
      <c r="J4" s="124">
        <v>19</v>
      </c>
    </row>
    <row r="5" spans="1:17" ht="15" x14ac:dyDescent="0.25">
      <c r="A5" s="133">
        <v>2</v>
      </c>
      <c r="B5" s="214" t="s">
        <v>269</v>
      </c>
      <c r="C5" s="124">
        <v>10</v>
      </c>
      <c r="D5" s="124">
        <v>1</v>
      </c>
      <c r="E5" s="5">
        <f t="shared" si="1"/>
        <v>9</v>
      </c>
      <c r="F5" s="90">
        <f t="shared" si="0"/>
        <v>9</v>
      </c>
      <c r="H5" s="124">
        <v>2</v>
      </c>
      <c r="J5" s="124">
        <v>8</v>
      </c>
    </row>
    <row r="6" spans="1:17" ht="15" x14ac:dyDescent="0.25">
      <c r="A6" s="133">
        <v>3</v>
      </c>
      <c r="B6" s="214" t="s">
        <v>134</v>
      </c>
      <c r="C6" s="124">
        <v>208</v>
      </c>
      <c r="D6" s="124">
        <v>141</v>
      </c>
      <c r="E6" s="5">
        <f t="shared" si="1"/>
        <v>67</v>
      </c>
      <c r="F6" s="90">
        <f t="shared" si="0"/>
        <v>0.47517730496453903</v>
      </c>
      <c r="H6" s="124">
        <v>103</v>
      </c>
      <c r="J6" s="124">
        <v>105</v>
      </c>
    </row>
    <row r="7" spans="1:17" ht="15" x14ac:dyDescent="0.25">
      <c r="A7" s="133">
        <v>4</v>
      </c>
      <c r="B7" s="214" t="s">
        <v>301</v>
      </c>
      <c r="C7" s="124">
        <v>0</v>
      </c>
      <c r="D7" s="124">
        <v>1</v>
      </c>
      <c r="E7" s="5">
        <f t="shared" si="1"/>
        <v>-1</v>
      </c>
      <c r="F7" s="90">
        <f t="shared" si="0"/>
        <v>-1</v>
      </c>
      <c r="H7" s="124" t="s">
        <v>401</v>
      </c>
      <c r="J7" s="124" t="s">
        <v>401</v>
      </c>
    </row>
    <row r="8" spans="1:17" ht="15" x14ac:dyDescent="0.25">
      <c r="A8" s="133">
        <v>6</v>
      </c>
      <c r="B8" s="214" t="s">
        <v>170</v>
      </c>
      <c r="C8" s="124">
        <v>7</v>
      </c>
      <c r="D8" s="124">
        <v>20</v>
      </c>
      <c r="E8" s="5">
        <f t="shared" si="1"/>
        <v>-13</v>
      </c>
      <c r="F8" s="90">
        <f t="shared" si="0"/>
        <v>-0.65</v>
      </c>
      <c r="H8" s="124">
        <v>2</v>
      </c>
      <c r="J8" s="124">
        <v>5</v>
      </c>
    </row>
    <row r="9" spans="1:17" ht="15" x14ac:dyDescent="0.25">
      <c r="A9" s="133">
        <v>7</v>
      </c>
      <c r="B9" s="214" t="s">
        <v>189</v>
      </c>
      <c r="C9" s="124">
        <v>81</v>
      </c>
      <c r="D9" s="124">
        <v>105</v>
      </c>
      <c r="E9" s="5">
        <f t="shared" si="1"/>
        <v>-24</v>
      </c>
      <c r="F9" s="90">
        <f t="shared" si="0"/>
        <v>-0.22857142857142856</v>
      </c>
      <c r="H9" s="124">
        <v>36</v>
      </c>
      <c r="J9" s="124">
        <v>45</v>
      </c>
    </row>
    <row r="10" spans="1:17" ht="15" x14ac:dyDescent="0.25">
      <c r="A10" s="133">
        <v>8</v>
      </c>
      <c r="B10" s="214" t="s">
        <v>62</v>
      </c>
      <c r="C10" s="124">
        <v>126</v>
      </c>
      <c r="D10" s="124">
        <v>81</v>
      </c>
      <c r="E10" s="5">
        <f t="shared" si="1"/>
        <v>45</v>
      </c>
      <c r="F10" s="90">
        <f t="shared" si="0"/>
        <v>0.55555555555555558</v>
      </c>
      <c r="H10" s="124">
        <v>64</v>
      </c>
      <c r="J10" s="124">
        <v>62</v>
      </c>
    </row>
    <row r="11" spans="1:17" ht="15" x14ac:dyDescent="0.25">
      <c r="A11" s="133">
        <v>9</v>
      </c>
      <c r="B11" s="214" t="s">
        <v>89</v>
      </c>
      <c r="C11" s="124">
        <v>118</v>
      </c>
      <c r="D11" s="124">
        <v>148</v>
      </c>
      <c r="E11" s="5">
        <f t="shared" si="1"/>
        <v>-30</v>
      </c>
      <c r="F11" s="90">
        <f t="shared" si="0"/>
        <v>-0.20270270270270271</v>
      </c>
      <c r="H11" s="124">
        <v>69</v>
      </c>
      <c r="J11" s="124">
        <v>49</v>
      </c>
    </row>
    <row r="12" spans="1:17" ht="15" x14ac:dyDescent="0.25">
      <c r="A12" s="133">
        <v>10</v>
      </c>
      <c r="B12" s="214" t="s">
        <v>255</v>
      </c>
      <c r="C12" s="124">
        <v>16</v>
      </c>
      <c r="D12" s="124">
        <v>7</v>
      </c>
      <c r="E12" s="5">
        <f t="shared" si="1"/>
        <v>9</v>
      </c>
      <c r="F12" s="90">
        <f t="shared" si="0"/>
        <v>1.2857142857142858</v>
      </c>
      <c r="H12" s="124">
        <v>7</v>
      </c>
      <c r="J12" s="124">
        <v>9</v>
      </c>
    </row>
    <row r="13" spans="1:17" ht="15" x14ac:dyDescent="0.25">
      <c r="A13" s="133">
        <v>17</v>
      </c>
      <c r="B13" s="214" t="s">
        <v>302</v>
      </c>
      <c r="C13" s="124">
        <v>111</v>
      </c>
      <c r="D13" s="124">
        <v>116</v>
      </c>
      <c r="E13" s="5">
        <f t="shared" si="1"/>
        <v>-5</v>
      </c>
      <c r="F13" s="90">
        <f t="shared" si="0"/>
        <v>-4.3103448275862072E-2</v>
      </c>
      <c r="H13" s="124">
        <v>60</v>
      </c>
      <c r="J13" s="124">
        <v>51</v>
      </c>
    </row>
    <row r="14" spans="1:17" ht="15" x14ac:dyDescent="0.25">
      <c r="A14" s="133">
        <v>19</v>
      </c>
      <c r="B14" s="214" t="s">
        <v>78</v>
      </c>
      <c r="C14" s="124">
        <v>46</v>
      </c>
      <c r="D14" s="124">
        <v>8</v>
      </c>
      <c r="E14" s="5">
        <f t="shared" si="1"/>
        <v>38</v>
      </c>
      <c r="F14" s="90">
        <f t="shared" si="0"/>
        <v>4.75</v>
      </c>
      <c r="H14" s="124">
        <v>20</v>
      </c>
      <c r="J14" s="124">
        <v>26</v>
      </c>
    </row>
    <row r="15" spans="1:17" ht="15" x14ac:dyDescent="0.25">
      <c r="A15" s="133">
        <v>20</v>
      </c>
      <c r="B15" s="214" t="s">
        <v>85</v>
      </c>
      <c r="C15" s="124">
        <v>11</v>
      </c>
      <c r="D15" s="124">
        <v>2</v>
      </c>
      <c r="E15" s="5">
        <f t="shared" si="1"/>
        <v>9</v>
      </c>
      <c r="F15" s="90">
        <f t="shared" ref="F15:F78" si="2">E15/D15</f>
        <v>4.5</v>
      </c>
      <c r="H15" s="124">
        <v>4</v>
      </c>
      <c r="J15" s="124">
        <v>7</v>
      </c>
    </row>
    <row r="16" spans="1:17" ht="15" x14ac:dyDescent="0.25">
      <c r="A16" s="133">
        <v>21</v>
      </c>
      <c r="B16" s="214" t="s">
        <v>199</v>
      </c>
      <c r="C16" s="124">
        <v>475</v>
      </c>
      <c r="D16" s="124">
        <v>462</v>
      </c>
      <c r="E16" s="5">
        <f t="shared" si="1"/>
        <v>13</v>
      </c>
      <c r="F16" s="90">
        <f t="shared" si="2"/>
        <v>2.813852813852814E-2</v>
      </c>
      <c r="H16" s="124">
        <v>230</v>
      </c>
      <c r="J16" s="124">
        <v>245</v>
      </c>
    </row>
    <row r="17" spans="1:10" ht="15.75" x14ac:dyDescent="0.25">
      <c r="A17" s="133">
        <v>102</v>
      </c>
      <c r="B17" s="214" t="s">
        <v>139</v>
      </c>
      <c r="C17" s="124">
        <v>572</v>
      </c>
      <c r="D17" s="124">
        <v>470</v>
      </c>
      <c r="E17" s="171">
        <f t="shared" si="1"/>
        <v>102</v>
      </c>
      <c r="F17" s="90">
        <f t="shared" si="2"/>
        <v>0.21702127659574469</v>
      </c>
      <c r="H17" s="124">
        <v>284</v>
      </c>
      <c r="J17" s="124">
        <v>288</v>
      </c>
    </row>
    <row r="18" spans="1:10" ht="15.75" x14ac:dyDescent="0.25">
      <c r="A18" s="133">
        <v>103</v>
      </c>
      <c r="B18" s="214" t="s">
        <v>216</v>
      </c>
      <c r="C18" s="124">
        <v>16</v>
      </c>
      <c r="D18" s="124">
        <v>22</v>
      </c>
      <c r="E18" s="171">
        <f t="shared" si="1"/>
        <v>-6</v>
      </c>
      <c r="F18" s="90">
        <f t="shared" si="2"/>
        <v>-0.27272727272727271</v>
      </c>
      <c r="H18" s="124">
        <v>5</v>
      </c>
      <c r="J18" s="124">
        <v>11</v>
      </c>
    </row>
    <row r="19" spans="1:10" ht="15.75" x14ac:dyDescent="0.25">
      <c r="A19" s="133">
        <v>104</v>
      </c>
      <c r="B19" s="214" t="s">
        <v>217</v>
      </c>
      <c r="C19" s="124">
        <v>105</v>
      </c>
      <c r="D19" s="124">
        <v>123</v>
      </c>
      <c r="E19" s="171">
        <f t="shared" si="1"/>
        <v>-18</v>
      </c>
      <c r="F19" s="90">
        <f t="shared" si="2"/>
        <v>-0.14634146341463414</v>
      </c>
      <c r="H19" s="124">
        <v>52</v>
      </c>
      <c r="J19" s="124">
        <v>53</v>
      </c>
    </row>
    <row r="20" spans="1:10" ht="15.75" x14ac:dyDescent="0.25">
      <c r="A20" s="133">
        <v>105</v>
      </c>
      <c r="B20" s="214" t="s">
        <v>173</v>
      </c>
      <c r="C20" s="124">
        <v>171</v>
      </c>
      <c r="D20" s="124">
        <v>142</v>
      </c>
      <c r="E20" s="171">
        <f t="shared" si="1"/>
        <v>29</v>
      </c>
      <c r="F20" s="90">
        <f t="shared" si="2"/>
        <v>0.20422535211267606</v>
      </c>
      <c r="H20" s="124">
        <v>86</v>
      </c>
      <c r="J20" s="124">
        <v>85</v>
      </c>
    </row>
    <row r="21" spans="1:10" ht="15.75" x14ac:dyDescent="0.25">
      <c r="A21" s="133">
        <v>106</v>
      </c>
      <c r="B21" s="214" t="s">
        <v>59</v>
      </c>
      <c r="C21" s="124">
        <v>5</v>
      </c>
      <c r="D21" s="124">
        <v>32</v>
      </c>
      <c r="E21" s="171">
        <f t="shared" si="1"/>
        <v>-27</v>
      </c>
      <c r="F21" s="90">
        <f t="shared" si="2"/>
        <v>-0.84375</v>
      </c>
      <c r="H21" s="124">
        <v>4</v>
      </c>
      <c r="J21" s="124">
        <v>1</v>
      </c>
    </row>
    <row r="22" spans="1:10" ht="15.75" x14ac:dyDescent="0.25">
      <c r="A22" s="133">
        <v>107</v>
      </c>
      <c r="B22" s="214" t="s">
        <v>68</v>
      </c>
      <c r="C22" s="124">
        <v>50</v>
      </c>
      <c r="D22" s="124">
        <v>71</v>
      </c>
      <c r="E22" s="171">
        <f t="shared" si="1"/>
        <v>-21</v>
      </c>
      <c r="F22" s="90">
        <f t="shared" si="2"/>
        <v>-0.29577464788732394</v>
      </c>
      <c r="H22" s="124">
        <v>21</v>
      </c>
      <c r="J22" s="124">
        <v>29</v>
      </c>
    </row>
    <row r="23" spans="1:10" ht="15.75" x14ac:dyDescent="0.25">
      <c r="A23" s="133">
        <v>108</v>
      </c>
      <c r="B23" s="214" t="s">
        <v>75</v>
      </c>
      <c r="C23" s="124">
        <v>1</v>
      </c>
      <c r="D23" s="124">
        <v>13</v>
      </c>
      <c r="E23" s="171">
        <f t="shared" si="1"/>
        <v>-12</v>
      </c>
      <c r="F23" s="90">
        <f t="shared" si="2"/>
        <v>-0.92307692307692313</v>
      </c>
      <c r="H23" s="124">
        <v>0</v>
      </c>
      <c r="J23" s="124">
        <v>1</v>
      </c>
    </row>
    <row r="24" spans="1:10" ht="15.75" x14ac:dyDescent="0.25">
      <c r="A24" s="133">
        <v>109</v>
      </c>
      <c r="B24" s="214" t="s">
        <v>201</v>
      </c>
      <c r="C24" s="124">
        <v>218</v>
      </c>
      <c r="D24" s="124">
        <v>231</v>
      </c>
      <c r="E24" s="171">
        <f t="shared" si="1"/>
        <v>-13</v>
      </c>
      <c r="F24" s="90">
        <f t="shared" si="2"/>
        <v>-5.627705627705628E-2</v>
      </c>
      <c r="H24" s="124">
        <v>111</v>
      </c>
      <c r="J24" s="124">
        <v>107</v>
      </c>
    </row>
    <row r="25" spans="1:10" ht="15.75" x14ac:dyDescent="0.25">
      <c r="A25" s="133">
        <v>110</v>
      </c>
      <c r="B25" s="214" t="s">
        <v>157</v>
      </c>
      <c r="C25" s="124">
        <v>92</v>
      </c>
      <c r="D25" s="124">
        <v>87</v>
      </c>
      <c r="E25" s="171">
        <f t="shared" si="1"/>
        <v>5</v>
      </c>
      <c r="F25" s="90">
        <f t="shared" si="2"/>
        <v>5.7471264367816091E-2</v>
      </c>
      <c r="H25" s="124">
        <v>41</v>
      </c>
      <c r="J25" s="124">
        <v>51</v>
      </c>
    </row>
    <row r="26" spans="1:10" ht="15.75" x14ac:dyDescent="0.25">
      <c r="A26" s="133">
        <v>111</v>
      </c>
      <c r="B26" s="214" t="s">
        <v>145</v>
      </c>
      <c r="C26" s="124">
        <v>15</v>
      </c>
      <c r="D26" s="124">
        <v>0</v>
      </c>
      <c r="E26" s="171">
        <f t="shared" si="1"/>
        <v>15</v>
      </c>
      <c r="F26" s="90" t="e">
        <f t="shared" si="2"/>
        <v>#DIV/0!</v>
      </c>
      <c r="H26" s="124">
        <v>9</v>
      </c>
      <c r="J26" s="124">
        <v>6</v>
      </c>
    </row>
    <row r="27" spans="1:10" ht="15.75" x14ac:dyDescent="0.25">
      <c r="A27" s="133">
        <v>112</v>
      </c>
      <c r="B27" s="214" t="s">
        <v>239</v>
      </c>
      <c r="C27" s="124">
        <v>3</v>
      </c>
      <c r="D27" s="124">
        <v>6</v>
      </c>
      <c r="E27" s="171">
        <f t="shared" si="1"/>
        <v>-3</v>
      </c>
      <c r="F27" s="90">
        <f t="shared" si="2"/>
        <v>-0.5</v>
      </c>
      <c r="H27" s="124">
        <v>3</v>
      </c>
      <c r="J27" s="124">
        <v>0</v>
      </c>
    </row>
    <row r="28" spans="1:10" ht="15.75" x14ac:dyDescent="0.25">
      <c r="A28" s="133">
        <v>113</v>
      </c>
      <c r="B28" s="214" t="s">
        <v>18</v>
      </c>
      <c r="C28" s="124">
        <v>727</v>
      </c>
      <c r="D28" s="124">
        <v>740</v>
      </c>
      <c r="E28" s="171">
        <f t="shared" si="1"/>
        <v>-13</v>
      </c>
      <c r="F28" s="90">
        <f t="shared" si="2"/>
        <v>-1.7567567567567569E-2</v>
      </c>
      <c r="H28" s="124">
        <v>376</v>
      </c>
      <c r="J28" s="124">
        <v>351</v>
      </c>
    </row>
    <row r="29" spans="1:10" ht="15.75" x14ac:dyDescent="0.25">
      <c r="A29" s="133">
        <v>114</v>
      </c>
      <c r="B29" s="214" t="s">
        <v>330</v>
      </c>
      <c r="C29" s="124">
        <v>0</v>
      </c>
      <c r="D29" s="124">
        <v>0</v>
      </c>
      <c r="E29" s="171">
        <f t="shared" si="1"/>
        <v>0</v>
      </c>
      <c r="F29" s="90" t="e">
        <f t="shared" si="2"/>
        <v>#DIV/0!</v>
      </c>
      <c r="H29" s="124"/>
      <c r="J29" s="124"/>
    </row>
    <row r="30" spans="1:10" ht="15.75" x14ac:dyDescent="0.25">
      <c r="A30" s="133">
        <v>115</v>
      </c>
      <c r="B30" s="214" t="s">
        <v>204</v>
      </c>
      <c r="C30" s="124">
        <v>3</v>
      </c>
      <c r="D30" s="124">
        <v>33</v>
      </c>
      <c r="E30" s="171">
        <f t="shared" si="1"/>
        <v>-30</v>
      </c>
      <c r="F30" s="90">
        <f t="shared" si="2"/>
        <v>-0.90909090909090906</v>
      </c>
      <c r="H30" s="124">
        <v>0</v>
      </c>
      <c r="J30" s="124">
        <v>3</v>
      </c>
    </row>
    <row r="31" spans="1:10" ht="15.75" x14ac:dyDescent="0.25">
      <c r="A31" s="133">
        <v>116</v>
      </c>
      <c r="B31" s="214" t="s">
        <v>49</v>
      </c>
      <c r="C31" s="124">
        <v>63</v>
      </c>
      <c r="D31" s="124">
        <v>60</v>
      </c>
      <c r="E31" s="171">
        <f t="shared" si="1"/>
        <v>3</v>
      </c>
      <c r="F31" s="90">
        <f t="shared" si="2"/>
        <v>0.05</v>
      </c>
      <c r="H31" s="124">
        <v>30</v>
      </c>
      <c r="J31" s="124">
        <v>33</v>
      </c>
    </row>
    <row r="32" spans="1:10" ht="15.75" x14ac:dyDescent="0.25">
      <c r="A32" s="133">
        <v>119</v>
      </c>
      <c r="B32" s="214" t="s">
        <v>322</v>
      </c>
      <c r="C32" s="124">
        <v>5</v>
      </c>
      <c r="D32" s="124">
        <v>4</v>
      </c>
      <c r="E32" s="171">
        <f t="shared" si="1"/>
        <v>1</v>
      </c>
      <c r="F32" s="90">
        <f t="shared" si="2"/>
        <v>0.25</v>
      </c>
      <c r="H32" s="124">
        <v>2</v>
      </c>
      <c r="J32" s="124">
        <v>3</v>
      </c>
    </row>
    <row r="33" spans="1:10" ht="15.75" x14ac:dyDescent="0.25">
      <c r="A33" s="133">
        <v>120</v>
      </c>
      <c r="B33" s="214" t="s">
        <v>56</v>
      </c>
      <c r="C33" s="124">
        <v>52</v>
      </c>
      <c r="D33" s="124">
        <v>82</v>
      </c>
      <c r="E33" s="171">
        <f t="shared" si="1"/>
        <v>-30</v>
      </c>
      <c r="F33" s="90">
        <f t="shared" si="2"/>
        <v>-0.36585365853658536</v>
      </c>
      <c r="H33" s="124">
        <v>21</v>
      </c>
      <c r="J33" s="124">
        <v>31</v>
      </c>
    </row>
    <row r="34" spans="1:10" ht="15.75" x14ac:dyDescent="0.25">
      <c r="A34" s="133">
        <v>121</v>
      </c>
      <c r="B34" s="214" t="s">
        <v>13</v>
      </c>
      <c r="C34" s="124">
        <v>291</v>
      </c>
      <c r="D34" s="124">
        <v>300</v>
      </c>
      <c r="E34" s="171">
        <f t="shared" si="1"/>
        <v>-9</v>
      </c>
      <c r="F34" s="90">
        <f t="shared" si="2"/>
        <v>-0.03</v>
      </c>
      <c r="H34" s="124">
        <v>162</v>
      </c>
      <c r="J34" s="124">
        <v>129</v>
      </c>
    </row>
    <row r="35" spans="1:10" ht="15.75" x14ac:dyDescent="0.25">
      <c r="A35" s="133">
        <v>122</v>
      </c>
      <c r="B35" s="214" t="s">
        <v>256</v>
      </c>
      <c r="C35" s="124">
        <v>27</v>
      </c>
      <c r="D35" s="124">
        <v>17</v>
      </c>
      <c r="E35" s="171">
        <f t="shared" si="1"/>
        <v>10</v>
      </c>
      <c r="F35" s="90">
        <f t="shared" si="2"/>
        <v>0.58823529411764708</v>
      </c>
      <c r="H35" s="124">
        <v>18</v>
      </c>
      <c r="J35" s="124">
        <v>9</v>
      </c>
    </row>
    <row r="36" spans="1:10" ht="15.75" x14ac:dyDescent="0.25">
      <c r="A36" s="133">
        <v>123</v>
      </c>
      <c r="B36" s="214" t="s">
        <v>240</v>
      </c>
      <c r="C36" s="124">
        <v>43</v>
      </c>
      <c r="D36" s="124">
        <v>22</v>
      </c>
      <c r="E36" s="171">
        <f t="shared" si="1"/>
        <v>21</v>
      </c>
      <c r="F36" s="90">
        <f t="shared" si="2"/>
        <v>0.95454545454545459</v>
      </c>
      <c r="H36" s="124">
        <v>23</v>
      </c>
      <c r="J36" s="124">
        <v>20</v>
      </c>
    </row>
    <row r="37" spans="1:10" ht="15.75" x14ac:dyDescent="0.25">
      <c r="A37" s="133">
        <v>124</v>
      </c>
      <c r="B37" s="214" t="s">
        <v>275</v>
      </c>
      <c r="C37" s="124">
        <v>2</v>
      </c>
      <c r="D37" s="124">
        <v>0</v>
      </c>
      <c r="E37" s="171">
        <f t="shared" si="1"/>
        <v>2</v>
      </c>
      <c r="F37" s="90" t="e">
        <f t="shared" si="2"/>
        <v>#DIV/0!</v>
      </c>
      <c r="H37" s="124">
        <v>2</v>
      </c>
      <c r="J37" s="124">
        <v>0</v>
      </c>
    </row>
    <row r="38" spans="1:10" ht="15.75" x14ac:dyDescent="0.25">
      <c r="A38" s="133">
        <v>125</v>
      </c>
      <c r="B38" s="214" t="s">
        <v>331</v>
      </c>
      <c r="C38" s="124">
        <v>1</v>
      </c>
      <c r="D38" s="124">
        <v>1</v>
      </c>
      <c r="E38" s="171">
        <f t="shared" si="1"/>
        <v>0</v>
      </c>
      <c r="F38" s="90">
        <f t="shared" si="2"/>
        <v>0</v>
      </c>
      <c r="H38" s="124">
        <v>0</v>
      </c>
      <c r="J38" s="124">
        <v>1</v>
      </c>
    </row>
    <row r="39" spans="1:10" ht="15.75" x14ac:dyDescent="0.25">
      <c r="A39" s="133">
        <v>126</v>
      </c>
      <c r="B39" s="214" t="s">
        <v>332</v>
      </c>
      <c r="C39" s="124">
        <v>5</v>
      </c>
      <c r="D39" s="124">
        <v>2</v>
      </c>
      <c r="E39" s="171">
        <f t="shared" si="1"/>
        <v>3</v>
      </c>
      <c r="F39" s="90">
        <f t="shared" si="2"/>
        <v>1.5</v>
      </c>
      <c r="H39" s="124">
        <v>2</v>
      </c>
      <c r="J39" s="124">
        <v>3</v>
      </c>
    </row>
    <row r="40" spans="1:10" ht="15.75" x14ac:dyDescent="0.25">
      <c r="A40" s="133">
        <v>127</v>
      </c>
      <c r="B40" s="214" t="s">
        <v>373</v>
      </c>
      <c r="C40" s="124">
        <v>0</v>
      </c>
      <c r="D40" s="124">
        <v>1</v>
      </c>
      <c r="E40" s="171">
        <f t="shared" si="1"/>
        <v>-1</v>
      </c>
      <c r="F40" s="90">
        <f t="shared" si="2"/>
        <v>-1</v>
      </c>
      <c r="H40" s="124" t="s">
        <v>401</v>
      </c>
      <c r="J40" s="124" t="s">
        <v>401</v>
      </c>
    </row>
    <row r="41" spans="1:10" ht="15.75" x14ac:dyDescent="0.25">
      <c r="A41" s="133">
        <v>128</v>
      </c>
      <c r="B41" s="214" t="s">
        <v>109</v>
      </c>
      <c r="C41" s="124">
        <v>0</v>
      </c>
      <c r="D41" s="124">
        <v>2</v>
      </c>
      <c r="E41" s="171">
        <f t="shared" si="1"/>
        <v>-2</v>
      </c>
      <c r="F41" s="90">
        <f t="shared" si="2"/>
        <v>-1</v>
      </c>
      <c r="H41" s="124" t="s">
        <v>401</v>
      </c>
      <c r="J41" s="124" t="s">
        <v>401</v>
      </c>
    </row>
    <row r="42" spans="1:10" ht="15.75" x14ac:dyDescent="0.25">
      <c r="A42" s="133">
        <v>130</v>
      </c>
      <c r="B42" s="214" t="s">
        <v>53</v>
      </c>
      <c r="C42" s="124">
        <v>10</v>
      </c>
      <c r="D42" s="124">
        <v>31</v>
      </c>
      <c r="E42" s="171">
        <f t="shared" si="1"/>
        <v>-21</v>
      </c>
      <c r="F42" s="90">
        <f t="shared" si="2"/>
        <v>-0.67741935483870963</v>
      </c>
      <c r="H42" s="124">
        <v>5</v>
      </c>
      <c r="J42" s="124">
        <v>5</v>
      </c>
    </row>
    <row r="43" spans="1:10" ht="15.75" x14ac:dyDescent="0.25">
      <c r="A43" s="133">
        <v>131</v>
      </c>
      <c r="B43" s="214" t="s">
        <v>71</v>
      </c>
      <c r="C43" s="124">
        <v>75</v>
      </c>
      <c r="D43" s="124">
        <v>68</v>
      </c>
      <c r="E43" s="171">
        <f t="shared" si="1"/>
        <v>7</v>
      </c>
      <c r="F43" s="90">
        <f t="shared" si="2"/>
        <v>0.10294117647058823</v>
      </c>
      <c r="H43" s="124">
        <v>33</v>
      </c>
      <c r="J43" s="124">
        <v>42</v>
      </c>
    </row>
    <row r="44" spans="1:10" ht="15.75" x14ac:dyDescent="0.25">
      <c r="A44" s="133">
        <v>132</v>
      </c>
      <c r="B44" s="214" t="s">
        <v>241</v>
      </c>
      <c r="C44" s="124">
        <v>15</v>
      </c>
      <c r="D44" s="124">
        <v>8</v>
      </c>
      <c r="E44" s="171">
        <f t="shared" si="1"/>
        <v>7</v>
      </c>
      <c r="F44" s="90">
        <f t="shared" si="2"/>
        <v>0.875</v>
      </c>
      <c r="H44" s="124">
        <v>6</v>
      </c>
      <c r="J44" s="124">
        <v>9</v>
      </c>
    </row>
    <row r="45" spans="1:10" ht="15.75" x14ac:dyDescent="0.25">
      <c r="A45" s="133">
        <v>133</v>
      </c>
      <c r="B45" s="214" t="s">
        <v>140</v>
      </c>
      <c r="C45" s="124">
        <v>19</v>
      </c>
      <c r="D45" s="124">
        <v>7</v>
      </c>
      <c r="E45" s="171">
        <f t="shared" si="1"/>
        <v>12</v>
      </c>
      <c r="F45" s="90">
        <f t="shared" si="2"/>
        <v>1.7142857142857142</v>
      </c>
      <c r="H45" s="124">
        <v>10</v>
      </c>
      <c r="J45" s="124">
        <v>9</v>
      </c>
    </row>
    <row r="46" spans="1:10" ht="15.75" x14ac:dyDescent="0.25">
      <c r="A46" s="133">
        <v>134</v>
      </c>
      <c r="B46" s="214" t="s">
        <v>177</v>
      </c>
      <c r="C46" s="124">
        <v>9</v>
      </c>
      <c r="D46" s="124">
        <v>37</v>
      </c>
      <c r="E46" s="171">
        <f t="shared" si="1"/>
        <v>-28</v>
      </c>
      <c r="F46" s="90">
        <f t="shared" si="2"/>
        <v>-0.7567567567567568</v>
      </c>
      <c r="H46" s="124">
        <v>4</v>
      </c>
      <c r="J46" s="124">
        <v>5</v>
      </c>
    </row>
    <row r="47" spans="1:10" ht="15.75" x14ac:dyDescent="0.25">
      <c r="A47" s="133">
        <v>135</v>
      </c>
      <c r="B47" s="214" t="s">
        <v>171</v>
      </c>
      <c r="C47" s="124">
        <v>38</v>
      </c>
      <c r="D47" s="124">
        <v>27</v>
      </c>
      <c r="E47" s="171">
        <f t="shared" si="1"/>
        <v>11</v>
      </c>
      <c r="F47" s="90">
        <f t="shared" si="2"/>
        <v>0.40740740740740738</v>
      </c>
      <c r="H47" s="124">
        <v>25</v>
      </c>
      <c r="J47" s="124">
        <v>13</v>
      </c>
    </row>
    <row r="48" spans="1:10" ht="15.75" x14ac:dyDescent="0.25">
      <c r="A48" s="133">
        <v>136</v>
      </c>
      <c r="B48" s="214" t="s">
        <v>354</v>
      </c>
      <c r="C48" s="124">
        <v>1</v>
      </c>
      <c r="D48" s="124">
        <v>1</v>
      </c>
      <c r="E48" s="171">
        <f t="shared" si="1"/>
        <v>0</v>
      </c>
      <c r="F48" s="90">
        <f t="shared" si="2"/>
        <v>0</v>
      </c>
      <c r="H48" s="124">
        <v>1</v>
      </c>
      <c r="J48" s="124">
        <v>0</v>
      </c>
    </row>
    <row r="49" spans="1:10" ht="15.75" x14ac:dyDescent="0.25">
      <c r="A49" s="133">
        <v>137</v>
      </c>
      <c r="B49" s="214" t="s">
        <v>120</v>
      </c>
      <c r="C49" s="124">
        <v>21</v>
      </c>
      <c r="D49" s="124">
        <v>54</v>
      </c>
      <c r="E49" s="171">
        <f t="shared" si="1"/>
        <v>-33</v>
      </c>
      <c r="F49" s="90">
        <f t="shared" si="2"/>
        <v>-0.61111111111111116</v>
      </c>
      <c r="H49" s="124">
        <v>8</v>
      </c>
      <c r="J49" s="124">
        <v>13</v>
      </c>
    </row>
    <row r="50" spans="1:10" ht="15.75" x14ac:dyDescent="0.25">
      <c r="A50" s="133">
        <v>138</v>
      </c>
      <c r="B50" s="214" t="s">
        <v>158</v>
      </c>
      <c r="C50" s="124">
        <v>139</v>
      </c>
      <c r="D50" s="124">
        <v>93</v>
      </c>
      <c r="E50" s="171">
        <f t="shared" si="1"/>
        <v>46</v>
      </c>
      <c r="F50" s="90">
        <f t="shared" si="2"/>
        <v>0.4946236559139785</v>
      </c>
      <c r="H50" s="124">
        <v>69</v>
      </c>
      <c r="J50" s="124">
        <v>70</v>
      </c>
    </row>
    <row r="51" spans="1:10" ht="15.75" x14ac:dyDescent="0.25">
      <c r="A51" s="133">
        <v>139</v>
      </c>
      <c r="B51" s="214" t="s">
        <v>257</v>
      </c>
      <c r="C51" s="124">
        <v>20</v>
      </c>
      <c r="D51" s="124">
        <v>24</v>
      </c>
      <c r="E51" s="171">
        <f t="shared" si="1"/>
        <v>-4</v>
      </c>
      <c r="F51" s="90">
        <f t="shared" si="2"/>
        <v>-0.16666666666666666</v>
      </c>
      <c r="H51" s="124">
        <v>11</v>
      </c>
      <c r="J51" s="124">
        <v>9</v>
      </c>
    </row>
    <row r="52" spans="1:10" ht="15.75" x14ac:dyDescent="0.25">
      <c r="A52" s="133">
        <v>140</v>
      </c>
      <c r="B52" s="214" t="s">
        <v>258</v>
      </c>
      <c r="C52" s="124">
        <v>17</v>
      </c>
      <c r="D52" s="124">
        <v>23</v>
      </c>
      <c r="E52" s="171">
        <f t="shared" si="1"/>
        <v>-6</v>
      </c>
      <c r="F52" s="90">
        <f t="shared" si="2"/>
        <v>-0.2608695652173913</v>
      </c>
      <c r="H52" s="124">
        <v>5</v>
      </c>
      <c r="J52" s="124">
        <v>12</v>
      </c>
    </row>
    <row r="53" spans="1:10" ht="15.75" x14ac:dyDescent="0.25">
      <c r="A53" s="133">
        <v>141</v>
      </c>
      <c r="B53" s="214" t="s">
        <v>333</v>
      </c>
      <c r="C53" s="124">
        <v>1</v>
      </c>
      <c r="D53" s="124">
        <v>2</v>
      </c>
      <c r="E53" s="171">
        <f t="shared" si="1"/>
        <v>-1</v>
      </c>
      <c r="F53" s="90">
        <f t="shared" si="2"/>
        <v>-0.5</v>
      </c>
      <c r="H53" s="124">
        <v>0</v>
      </c>
      <c r="J53" s="124">
        <v>1</v>
      </c>
    </row>
    <row r="54" spans="1:10" ht="15.75" x14ac:dyDescent="0.25">
      <c r="A54" s="133">
        <v>143</v>
      </c>
      <c r="B54" s="214" t="s">
        <v>174</v>
      </c>
      <c r="C54" s="124">
        <v>145</v>
      </c>
      <c r="D54" s="124">
        <v>176</v>
      </c>
      <c r="E54" s="171">
        <f t="shared" si="1"/>
        <v>-31</v>
      </c>
      <c r="F54" s="90">
        <f t="shared" si="2"/>
        <v>-0.17613636363636365</v>
      </c>
      <c r="H54" s="124">
        <v>72</v>
      </c>
      <c r="J54" s="124">
        <v>73</v>
      </c>
    </row>
    <row r="55" spans="1:10" ht="15.75" x14ac:dyDescent="0.25">
      <c r="A55" s="133">
        <v>144</v>
      </c>
      <c r="B55" s="214" t="s">
        <v>92</v>
      </c>
      <c r="C55" s="124">
        <v>64</v>
      </c>
      <c r="D55" s="124">
        <v>55</v>
      </c>
      <c r="E55" s="171">
        <f t="shared" si="1"/>
        <v>9</v>
      </c>
      <c r="F55" s="90">
        <f t="shared" si="2"/>
        <v>0.16363636363636364</v>
      </c>
      <c r="H55" s="124">
        <v>32</v>
      </c>
      <c r="J55" s="124">
        <v>32</v>
      </c>
    </row>
    <row r="56" spans="1:10" ht="15.75" x14ac:dyDescent="0.25">
      <c r="A56" s="133">
        <v>145</v>
      </c>
      <c r="B56" s="214" t="s">
        <v>303</v>
      </c>
      <c r="C56" s="124">
        <v>1885</v>
      </c>
      <c r="D56" s="124">
        <v>2378</v>
      </c>
      <c r="E56" s="171">
        <f t="shared" si="1"/>
        <v>-493</v>
      </c>
      <c r="F56" s="90">
        <f t="shared" si="2"/>
        <v>-0.2073170731707317</v>
      </c>
      <c r="H56" s="124">
        <v>946</v>
      </c>
      <c r="J56" s="124">
        <v>939</v>
      </c>
    </row>
    <row r="57" spans="1:10" ht="15.75" x14ac:dyDescent="0.25">
      <c r="A57" s="133">
        <v>146</v>
      </c>
      <c r="B57" s="214" t="s">
        <v>14</v>
      </c>
      <c r="C57" s="124">
        <v>963</v>
      </c>
      <c r="D57" s="124">
        <v>945</v>
      </c>
      <c r="E57" s="171">
        <f t="shared" si="1"/>
        <v>18</v>
      </c>
      <c r="F57" s="90">
        <f t="shared" si="2"/>
        <v>1.9047619047619049E-2</v>
      </c>
      <c r="H57" s="124">
        <v>488</v>
      </c>
      <c r="J57" s="124">
        <v>475</v>
      </c>
    </row>
    <row r="58" spans="1:10" ht="15.75" x14ac:dyDescent="0.25">
      <c r="A58" s="133">
        <v>147</v>
      </c>
      <c r="B58" s="214" t="s">
        <v>349</v>
      </c>
      <c r="C58" s="124">
        <v>0</v>
      </c>
      <c r="D58" s="124"/>
      <c r="E58" s="171">
        <f t="shared" si="1"/>
        <v>0</v>
      </c>
      <c r="F58" s="90" t="e">
        <f t="shared" si="2"/>
        <v>#DIV/0!</v>
      </c>
      <c r="H58" s="124"/>
      <c r="J58" s="124"/>
    </row>
    <row r="59" spans="1:10" ht="15.75" x14ac:dyDescent="0.25">
      <c r="A59" s="133">
        <v>148</v>
      </c>
      <c r="B59" s="214" t="s">
        <v>116</v>
      </c>
      <c r="C59" s="124">
        <v>172</v>
      </c>
      <c r="D59" s="124">
        <v>195</v>
      </c>
      <c r="E59" s="171">
        <f t="shared" si="1"/>
        <v>-23</v>
      </c>
      <c r="F59" s="90">
        <f t="shared" si="2"/>
        <v>-0.11794871794871795</v>
      </c>
      <c r="H59" s="124">
        <v>82</v>
      </c>
      <c r="J59" s="124">
        <v>90</v>
      </c>
    </row>
    <row r="60" spans="1:10" ht="15.75" x14ac:dyDescent="0.25">
      <c r="A60" s="133">
        <v>149</v>
      </c>
      <c r="B60" s="214" t="s">
        <v>195</v>
      </c>
      <c r="C60" s="124">
        <v>151</v>
      </c>
      <c r="D60" s="124">
        <v>152</v>
      </c>
      <c r="E60" s="171">
        <f t="shared" si="1"/>
        <v>-1</v>
      </c>
      <c r="F60" s="90">
        <f t="shared" si="2"/>
        <v>-6.5789473684210523E-3</v>
      </c>
      <c r="H60" s="124">
        <v>73</v>
      </c>
      <c r="J60" s="124">
        <v>78</v>
      </c>
    </row>
    <row r="61" spans="1:10" ht="15.75" x14ac:dyDescent="0.25">
      <c r="A61" s="172">
        <v>152</v>
      </c>
      <c r="B61" s="173" t="s">
        <v>386</v>
      </c>
      <c r="C61" s="174">
        <v>1</v>
      </c>
      <c r="D61" s="174">
        <v>0</v>
      </c>
      <c r="E61" s="175">
        <f t="shared" si="1"/>
        <v>1</v>
      </c>
      <c r="F61" s="90" t="e">
        <f t="shared" si="2"/>
        <v>#DIV/0!</v>
      </c>
      <c r="H61" s="124">
        <v>1</v>
      </c>
      <c r="J61" s="124">
        <v>0</v>
      </c>
    </row>
    <row r="62" spans="1:10" ht="15.75" x14ac:dyDescent="0.25">
      <c r="A62" s="172">
        <v>154</v>
      </c>
      <c r="B62" s="173" t="s">
        <v>387</v>
      </c>
      <c r="C62" s="174">
        <v>24</v>
      </c>
      <c r="D62" s="174">
        <v>0</v>
      </c>
      <c r="E62" s="175">
        <f t="shared" si="1"/>
        <v>24</v>
      </c>
      <c r="F62" s="90" t="e">
        <f t="shared" si="2"/>
        <v>#DIV/0!</v>
      </c>
      <c r="H62" s="124">
        <v>12</v>
      </c>
      <c r="J62" s="124">
        <v>12</v>
      </c>
    </row>
    <row r="63" spans="1:10" ht="15.75" x14ac:dyDescent="0.25">
      <c r="A63" s="133">
        <v>155</v>
      </c>
      <c r="B63" s="214" t="s">
        <v>374</v>
      </c>
      <c r="C63" s="124">
        <v>197</v>
      </c>
      <c r="D63" s="124">
        <v>101</v>
      </c>
      <c r="E63" s="171">
        <f t="shared" si="1"/>
        <v>96</v>
      </c>
      <c r="F63" s="90">
        <f t="shared" si="2"/>
        <v>0.95049504950495045</v>
      </c>
      <c r="H63" s="124">
        <v>97</v>
      </c>
      <c r="J63" s="124">
        <v>100</v>
      </c>
    </row>
    <row r="64" spans="1:10" ht="15.75" x14ac:dyDescent="0.25">
      <c r="A64" s="133">
        <v>197</v>
      </c>
      <c r="B64" s="214" t="s">
        <v>345</v>
      </c>
      <c r="C64" s="124">
        <v>88</v>
      </c>
      <c r="D64" s="124">
        <v>59</v>
      </c>
      <c r="E64" s="171">
        <f t="shared" si="1"/>
        <v>29</v>
      </c>
      <c r="F64" s="90">
        <f t="shared" si="2"/>
        <v>0.49152542372881358</v>
      </c>
      <c r="H64" s="124">
        <v>45</v>
      </c>
      <c r="J64" s="124">
        <v>43</v>
      </c>
    </row>
    <row r="65" spans="1:10" ht="15.75" x14ac:dyDescent="0.25">
      <c r="A65" s="133">
        <v>198</v>
      </c>
      <c r="B65" s="214" t="s">
        <v>218</v>
      </c>
      <c r="C65" s="124">
        <v>129</v>
      </c>
      <c r="D65" s="124">
        <v>92</v>
      </c>
      <c r="E65" s="171">
        <f t="shared" si="1"/>
        <v>37</v>
      </c>
      <c r="F65" s="90">
        <f t="shared" si="2"/>
        <v>0.40217391304347827</v>
      </c>
      <c r="H65" s="124">
        <v>60</v>
      </c>
      <c r="J65" s="124">
        <v>69</v>
      </c>
    </row>
    <row r="66" spans="1:10" ht="15.75" x14ac:dyDescent="0.25">
      <c r="A66" s="133">
        <v>199</v>
      </c>
      <c r="B66" s="214" t="s">
        <v>280</v>
      </c>
      <c r="C66" s="124">
        <v>59</v>
      </c>
      <c r="D66" s="124">
        <v>70</v>
      </c>
      <c r="E66" s="171">
        <f t="shared" si="1"/>
        <v>-11</v>
      </c>
      <c r="F66" s="90">
        <f t="shared" si="2"/>
        <v>-0.15714285714285714</v>
      </c>
      <c r="H66" s="124">
        <v>23</v>
      </c>
      <c r="J66" s="124">
        <v>36</v>
      </c>
    </row>
    <row r="67" spans="1:10" ht="15" x14ac:dyDescent="0.25">
      <c r="A67" s="133">
        <v>201</v>
      </c>
      <c r="B67" s="214" t="s">
        <v>141</v>
      </c>
      <c r="C67" s="124">
        <v>61</v>
      </c>
      <c r="D67" s="124">
        <v>53</v>
      </c>
      <c r="E67" s="5">
        <f t="shared" si="1"/>
        <v>8</v>
      </c>
      <c r="F67" s="90">
        <f t="shared" si="2"/>
        <v>0.15094339622641509</v>
      </c>
      <c r="H67" s="124">
        <v>28</v>
      </c>
      <c r="J67" s="124">
        <v>33</v>
      </c>
    </row>
    <row r="68" spans="1:10" ht="15" x14ac:dyDescent="0.25">
      <c r="A68" s="133">
        <v>202</v>
      </c>
      <c r="B68" s="214" t="s">
        <v>125</v>
      </c>
      <c r="C68" s="124">
        <v>0</v>
      </c>
      <c r="D68" s="124">
        <v>1</v>
      </c>
      <c r="E68" s="5">
        <f t="shared" ref="E68:E131" si="3">C68-D68</f>
        <v>-1</v>
      </c>
      <c r="F68" s="90">
        <f t="shared" si="2"/>
        <v>-1</v>
      </c>
      <c r="H68" s="124"/>
      <c r="J68" s="124"/>
    </row>
    <row r="69" spans="1:10" ht="15" x14ac:dyDescent="0.25">
      <c r="A69" s="133">
        <v>202</v>
      </c>
      <c r="B69" s="173" t="s">
        <v>388</v>
      </c>
      <c r="C69" s="124">
        <v>1</v>
      </c>
      <c r="D69" s="174">
        <v>0</v>
      </c>
      <c r="E69" s="176">
        <f t="shared" si="3"/>
        <v>1</v>
      </c>
      <c r="F69" s="90" t="e">
        <f t="shared" si="2"/>
        <v>#DIV/0!</v>
      </c>
      <c r="H69" s="124">
        <v>0</v>
      </c>
      <c r="J69" s="124">
        <v>1</v>
      </c>
    </row>
    <row r="70" spans="1:10" ht="15" x14ac:dyDescent="0.25">
      <c r="A70" s="133">
        <v>203</v>
      </c>
      <c r="B70" s="214" t="s">
        <v>334</v>
      </c>
      <c r="C70" s="124">
        <v>1</v>
      </c>
      <c r="D70" s="124">
        <v>0</v>
      </c>
      <c r="E70" s="5">
        <f t="shared" si="3"/>
        <v>1</v>
      </c>
      <c r="F70" s="90" t="e">
        <f t="shared" si="2"/>
        <v>#DIV/0!</v>
      </c>
      <c r="H70" s="124">
        <v>0</v>
      </c>
      <c r="J70" s="124">
        <v>1</v>
      </c>
    </row>
    <row r="71" spans="1:10" ht="15" x14ac:dyDescent="0.25">
      <c r="A71" s="133">
        <v>204</v>
      </c>
      <c r="B71" s="214" t="s">
        <v>20</v>
      </c>
      <c r="C71" s="124">
        <v>383</v>
      </c>
      <c r="D71" s="124">
        <v>403</v>
      </c>
      <c r="E71" s="5">
        <f t="shared" si="3"/>
        <v>-20</v>
      </c>
      <c r="F71" s="90">
        <f t="shared" si="2"/>
        <v>-4.9627791563275438E-2</v>
      </c>
      <c r="H71" s="124">
        <v>169</v>
      </c>
      <c r="J71" s="124">
        <v>214</v>
      </c>
    </row>
    <row r="72" spans="1:10" ht="15" x14ac:dyDescent="0.25">
      <c r="A72" s="133">
        <v>205</v>
      </c>
      <c r="B72" s="214" t="s">
        <v>81</v>
      </c>
      <c r="C72" s="124">
        <v>90</v>
      </c>
      <c r="D72" s="124">
        <v>92</v>
      </c>
      <c r="E72" s="5">
        <f t="shared" si="3"/>
        <v>-2</v>
      </c>
      <c r="F72" s="90">
        <f t="shared" si="2"/>
        <v>-2.1739130434782608E-2</v>
      </c>
      <c r="H72" s="124">
        <v>40</v>
      </c>
      <c r="J72" s="124">
        <v>50</v>
      </c>
    </row>
    <row r="73" spans="1:10" ht="15" x14ac:dyDescent="0.25">
      <c r="A73" s="133">
        <v>206</v>
      </c>
      <c r="B73" s="214" t="s">
        <v>21</v>
      </c>
      <c r="C73" s="124">
        <v>270</v>
      </c>
      <c r="D73" s="124">
        <v>263</v>
      </c>
      <c r="E73" s="5">
        <f t="shared" si="3"/>
        <v>7</v>
      </c>
      <c r="F73" s="90">
        <f t="shared" si="2"/>
        <v>2.6615969581749048E-2</v>
      </c>
      <c r="H73" s="124">
        <v>142</v>
      </c>
      <c r="J73" s="124">
        <v>128</v>
      </c>
    </row>
    <row r="74" spans="1:10" ht="15" x14ac:dyDescent="0.25">
      <c r="A74" s="133">
        <v>207</v>
      </c>
      <c r="B74" s="214" t="s">
        <v>224</v>
      </c>
      <c r="C74" s="124">
        <v>36</v>
      </c>
      <c r="D74" s="124">
        <v>13</v>
      </c>
      <c r="E74" s="5">
        <f t="shared" si="3"/>
        <v>23</v>
      </c>
      <c r="F74" s="90">
        <f t="shared" si="2"/>
        <v>1.7692307692307692</v>
      </c>
      <c r="H74" s="124">
        <v>19</v>
      </c>
      <c r="J74" s="124">
        <v>17</v>
      </c>
    </row>
    <row r="75" spans="1:10" ht="15" x14ac:dyDescent="0.25">
      <c r="A75" s="133">
        <v>208</v>
      </c>
      <c r="B75" s="214" t="s">
        <v>63</v>
      </c>
      <c r="C75" s="124">
        <v>55</v>
      </c>
      <c r="D75" s="124">
        <v>73</v>
      </c>
      <c r="E75" s="5">
        <f t="shared" si="3"/>
        <v>-18</v>
      </c>
      <c r="F75" s="90">
        <f t="shared" si="2"/>
        <v>-0.24657534246575341</v>
      </c>
      <c r="H75" s="124">
        <v>22</v>
      </c>
      <c r="J75" s="124">
        <v>33</v>
      </c>
    </row>
    <row r="76" spans="1:10" ht="15" x14ac:dyDescent="0.25">
      <c r="A76" s="133">
        <v>210</v>
      </c>
      <c r="B76" s="214" t="s">
        <v>271</v>
      </c>
      <c r="C76" s="124">
        <v>859</v>
      </c>
      <c r="D76" s="124">
        <v>728</v>
      </c>
      <c r="E76" s="5">
        <f t="shared" si="3"/>
        <v>131</v>
      </c>
      <c r="F76" s="90">
        <f t="shared" si="2"/>
        <v>0.17994505494505494</v>
      </c>
      <c r="H76" s="124">
        <v>420</v>
      </c>
      <c r="J76" s="124">
        <v>439</v>
      </c>
    </row>
    <row r="77" spans="1:10" ht="15" x14ac:dyDescent="0.25">
      <c r="A77" s="133">
        <v>211</v>
      </c>
      <c r="B77" s="214" t="s">
        <v>214</v>
      </c>
      <c r="C77" s="124">
        <v>81</v>
      </c>
      <c r="D77" s="124">
        <v>90</v>
      </c>
      <c r="E77" s="5">
        <f t="shared" si="3"/>
        <v>-9</v>
      </c>
      <c r="F77" s="90">
        <f t="shared" si="2"/>
        <v>-0.1</v>
      </c>
      <c r="H77" s="124">
        <v>43</v>
      </c>
      <c r="J77" s="124">
        <v>38</v>
      </c>
    </row>
    <row r="78" spans="1:10" ht="15" x14ac:dyDescent="0.25">
      <c r="A78" s="133">
        <v>212</v>
      </c>
      <c r="B78" s="214" t="s">
        <v>138</v>
      </c>
      <c r="C78" s="124">
        <v>29</v>
      </c>
      <c r="D78" s="124">
        <v>29</v>
      </c>
      <c r="E78" s="5">
        <f t="shared" si="3"/>
        <v>0</v>
      </c>
      <c r="F78" s="90">
        <f t="shared" si="2"/>
        <v>0</v>
      </c>
      <c r="H78" s="124">
        <v>11</v>
      </c>
      <c r="J78" s="124">
        <v>18</v>
      </c>
    </row>
    <row r="79" spans="1:10" ht="15" x14ac:dyDescent="0.25">
      <c r="A79" s="133">
        <v>213</v>
      </c>
      <c r="B79" s="214" t="s">
        <v>66</v>
      </c>
      <c r="C79" s="124">
        <v>213</v>
      </c>
      <c r="D79" s="124">
        <v>186</v>
      </c>
      <c r="E79" s="5">
        <f t="shared" si="3"/>
        <v>27</v>
      </c>
      <c r="F79" s="90">
        <f t="shared" ref="F79:F142" si="4">E79/D79</f>
        <v>0.14516129032258066</v>
      </c>
      <c r="H79" s="124">
        <v>113</v>
      </c>
      <c r="J79" s="124">
        <v>100</v>
      </c>
    </row>
    <row r="80" spans="1:10" ht="15" x14ac:dyDescent="0.25">
      <c r="A80" s="133">
        <v>214</v>
      </c>
      <c r="B80" s="214" t="s">
        <v>203</v>
      </c>
      <c r="C80" s="124">
        <v>253</v>
      </c>
      <c r="D80" s="124">
        <v>386</v>
      </c>
      <c r="E80" s="5">
        <f t="shared" si="3"/>
        <v>-133</v>
      </c>
      <c r="F80" s="90">
        <f t="shared" si="4"/>
        <v>-0.34455958549222798</v>
      </c>
      <c r="H80" s="124">
        <v>128</v>
      </c>
      <c r="J80" s="124">
        <v>125</v>
      </c>
    </row>
    <row r="81" spans="1:10" ht="15" x14ac:dyDescent="0.25">
      <c r="A81" s="133">
        <v>215</v>
      </c>
      <c r="B81" s="214" t="s">
        <v>206</v>
      </c>
      <c r="C81" s="124">
        <v>433</v>
      </c>
      <c r="D81" s="124">
        <v>448</v>
      </c>
      <c r="E81" s="5">
        <f t="shared" si="3"/>
        <v>-15</v>
      </c>
      <c r="F81" s="90">
        <f t="shared" si="4"/>
        <v>-3.3482142857142856E-2</v>
      </c>
      <c r="H81" s="124">
        <v>210</v>
      </c>
      <c r="J81" s="124">
        <v>223</v>
      </c>
    </row>
    <row r="82" spans="1:10" ht="15" x14ac:dyDescent="0.25">
      <c r="A82" s="133">
        <v>216</v>
      </c>
      <c r="B82" s="214" t="s">
        <v>200</v>
      </c>
      <c r="C82" s="124">
        <v>310</v>
      </c>
      <c r="D82" s="124">
        <v>308</v>
      </c>
      <c r="E82" s="5">
        <f t="shared" si="3"/>
        <v>2</v>
      </c>
      <c r="F82" s="90">
        <f t="shared" si="4"/>
        <v>6.4935064935064939E-3</v>
      </c>
      <c r="H82" s="124">
        <v>144</v>
      </c>
      <c r="J82" s="124">
        <v>166</v>
      </c>
    </row>
    <row r="83" spans="1:10" ht="15" x14ac:dyDescent="0.25">
      <c r="A83" s="133">
        <v>217</v>
      </c>
      <c r="B83" s="214" t="s">
        <v>184</v>
      </c>
      <c r="C83" s="124">
        <v>124</v>
      </c>
      <c r="D83" s="124">
        <v>105</v>
      </c>
      <c r="E83" s="5">
        <f t="shared" si="3"/>
        <v>19</v>
      </c>
      <c r="F83" s="90">
        <f t="shared" si="4"/>
        <v>0.18095238095238095</v>
      </c>
      <c r="H83" s="124">
        <v>57</v>
      </c>
      <c r="J83" s="124">
        <v>67</v>
      </c>
    </row>
    <row r="84" spans="1:10" ht="15" x14ac:dyDescent="0.25">
      <c r="A84" s="133">
        <v>218</v>
      </c>
      <c r="B84" s="214" t="s">
        <v>42</v>
      </c>
      <c r="C84" s="124">
        <v>88</v>
      </c>
      <c r="D84" s="124">
        <v>113</v>
      </c>
      <c r="E84" s="5">
        <f t="shared" si="3"/>
        <v>-25</v>
      </c>
      <c r="F84" s="90">
        <f t="shared" si="4"/>
        <v>-0.22123893805309736</v>
      </c>
      <c r="H84" s="124">
        <v>42</v>
      </c>
      <c r="J84" s="124">
        <v>46</v>
      </c>
    </row>
    <row r="85" spans="1:10" ht="15" x14ac:dyDescent="0.25">
      <c r="A85" s="133">
        <v>219</v>
      </c>
      <c r="B85" s="214" t="s">
        <v>98</v>
      </c>
      <c r="C85" s="124">
        <v>5</v>
      </c>
      <c r="D85" s="124">
        <v>0</v>
      </c>
      <c r="E85" s="5">
        <f t="shared" si="3"/>
        <v>5</v>
      </c>
      <c r="F85" s="90" t="e">
        <f t="shared" si="4"/>
        <v>#DIV/0!</v>
      </c>
      <c r="H85" s="124">
        <v>3</v>
      </c>
      <c r="J85" s="124">
        <v>2</v>
      </c>
    </row>
    <row r="86" spans="1:10" ht="15" x14ac:dyDescent="0.25">
      <c r="A86" s="133">
        <v>221</v>
      </c>
      <c r="B86" s="214" t="s">
        <v>117</v>
      </c>
      <c r="C86" s="124">
        <v>0</v>
      </c>
      <c r="D86" s="124">
        <v>2</v>
      </c>
      <c r="E86" s="5">
        <f t="shared" si="3"/>
        <v>-2</v>
      </c>
      <c r="F86" s="90">
        <f t="shared" si="4"/>
        <v>-1</v>
      </c>
      <c r="H86" s="124" t="s">
        <v>401</v>
      </c>
      <c r="J86" s="124" t="s">
        <v>401</v>
      </c>
    </row>
    <row r="87" spans="1:10" ht="15" x14ac:dyDescent="0.25">
      <c r="A87" s="133">
        <v>222</v>
      </c>
      <c r="B87" s="214" t="s">
        <v>323</v>
      </c>
      <c r="C87" s="124">
        <v>1</v>
      </c>
      <c r="D87" s="124">
        <v>0</v>
      </c>
      <c r="E87" s="5">
        <f t="shared" si="3"/>
        <v>1</v>
      </c>
      <c r="F87" s="90" t="e">
        <f t="shared" si="4"/>
        <v>#DIV/0!</v>
      </c>
      <c r="H87" s="124">
        <v>0</v>
      </c>
      <c r="J87" s="124">
        <v>1</v>
      </c>
    </row>
    <row r="88" spans="1:10" ht="15" x14ac:dyDescent="0.25">
      <c r="A88" s="133">
        <v>223</v>
      </c>
      <c r="B88" s="214" t="s">
        <v>50</v>
      </c>
      <c r="C88" s="124">
        <v>203</v>
      </c>
      <c r="D88" s="124">
        <v>156</v>
      </c>
      <c r="E88" s="5">
        <f t="shared" si="3"/>
        <v>47</v>
      </c>
      <c r="F88" s="90">
        <f t="shared" si="4"/>
        <v>0.30128205128205127</v>
      </c>
      <c r="H88" s="124">
        <v>99</v>
      </c>
      <c r="J88" s="124">
        <v>104</v>
      </c>
    </row>
    <row r="89" spans="1:10" ht="15" x14ac:dyDescent="0.25">
      <c r="A89" s="133">
        <v>224</v>
      </c>
      <c r="B89" s="214" t="s">
        <v>99</v>
      </c>
      <c r="C89" s="124">
        <v>24</v>
      </c>
      <c r="D89" s="124">
        <v>34</v>
      </c>
      <c r="E89" s="5">
        <f t="shared" si="3"/>
        <v>-10</v>
      </c>
      <c r="F89" s="90">
        <f t="shared" si="4"/>
        <v>-0.29411764705882354</v>
      </c>
      <c r="H89" s="124">
        <v>9</v>
      </c>
      <c r="J89" s="124">
        <v>15</v>
      </c>
    </row>
    <row r="90" spans="1:10" ht="15" x14ac:dyDescent="0.25">
      <c r="A90" s="133">
        <v>226</v>
      </c>
      <c r="B90" s="214" t="s">
        <v>123</v>
      </c>
      <c r="C90" s="124">
        <v>106</v>
      </c>
      <c r="D90" s="124">
        <v>115</v>
      </c>
      <c r="E90" s="5">
        <f t="shared" si="3"/>
        <v>-9</v>
      </c>
      <c r="F90" s="90">
        <f t="shared" si="4"/>
        <v>-7.8260869565217397E-2</v>
      </c>
      <c r="H90" s="124">
        <v>44</v>
      </c>
      <c r="J90" s="124">
        <v>62</v>
      </c>
    </row>
    <row r="91" spans="1:10" ht="15" x14ac:dyDescent="0.25">
      <c r="A91" s="133">
        <v>227</v>
      </c>
      <c r="B91" s="214" t="s">
        <v>233</v>
      </c>
      <c r="C91" s="124">
        <v>14</v>
      </c>
      <c r="D91" s="124">
        <v>4</v>
      </c>
      <c r="E91" s="5">
        <f t="shared" si="3"/>
        <v>10</v>
      </c>
      <c r="F91" s="90">
        <f t="shared" si="4"/>
        <v>2.5</v>
      </c>
      <c r="H91" s="124">
        <v>7</v>
      </c>
      <c r="J91" s="124">
        <v>7</v>
      </c>
    </row>
    <row r="92" spans="1:10" ht="15" x14ac:dyDescent="0.25">
      <c r="A92" s="133">
        <v>228</v>
      </c>
      <c r="B92" s="214" t="s">
        <v>100</v>
      </c>
      <c r="C92" s="124">
        <v>49</v>
      </c>
      <c r="D92" s="124">
        <v>23</v>
      </c>
      <c r="E92" s="5">
        <f t="shared" si="3"/>
        <v>26</v>
      </c>
      <c r="F92" s="90">
        <f t="shared" si="4"/>
        <v>1.1304347826086956</v>
      </c>
      <c r="H92" s="124">
        <v>24</v>
      </c>
      <c r="J92" s="124">
        <v>25</v>
      </c>
    </row>
    <row r="93" spans="1:10" ht="15" x14ac:dyDescent="0.25">
      <c r="A93" s="133">
        <v>229</v>
      </c>
      <c r="B93" s="214" t="s">
        <v>64</v>
      </c>
      <c r="C93" s="124">
        <v>235</v>
      </c>
      <c r="D93" s="124">
        <v>214</v>
      </c>
      <c r="E93" s="5">
        <f t="shared" si="3"/>
        <v>21</v>
      </c>
      <c r="F93" s="90">
        <f t="shared" si="4"/>
        <v>9.8130841121495324E-2</v>
      </c>
      <c r="H93" s="124">
        <v>115</v>
      </c>
      <c r="J93" s="124">
        <v>120</v>
      </c>
    </row>
    <row r="94" spans="1:10" ht="15" x14ac:dyDescent="0.25">
      <c r="A94" s="133">
        <v>230</v>
      </c>
      <c r="B94" s="214" t="s">
        <v>142</v>
      </c>
      <c r="C94" s="124">
        <v>30</v>
      </c>
      <c r="D94" s="124">
        <v>24</v>
      </c>
      <c r="E94" s="5">
        <f t="shared" si="3"/>
        <v>6</v>
      </c>
      <c r="F94" s="90">
        <f t="shared" si="4"/>
        <v>0.25</v>
      </c>
      <c r="H94" s="124">
        <v>16</v>
      </c>
      <c r="J94" s="124">
        <v>14</v>
      </c>
    </row>
    <row r="95" spans="1:10" ht="15" x14ac:dyDescent="0.25">
      <c r="A95" s="133">
        <v>231</v>
      </c>
      <c r="B95" s="214" t="s">
        <v>270</v>
      </c>
      <c r="C95" s="124">
        <v>1</v>
      </c>
      <c r="D95" s="124">
        <v>0</v>
      </c>
      <c r="E95" s="5">
        <f t="shared" si="3"/>
        <v>1</v>
      </c>
      <c r="F95" s="90" t="e">
        <f t="shared" si="4"/>
        <v>#DIV/0!</v>
      </c>
      <c r="H95" s="124">
        <v>0</v>
      </c>
      <c r="J95" s="124">
        <v>1</v>
      </c>
    </row>
    <row r="96" spans="1:10" ht="15" x14ac:dyDescent="0.25">
      <c r="A96" s="133">
        <v>232</v>
      </c>
      <c r="B96" s="214" t="s">
        <v>225</v>
      </c>
      <c r="C96" s="124">
        <v>108</v>
      </c>
      <c r="D96" s="124">
        <v>103</v>
      </c>
      <c r="E96" s="5">
        <f t="shared" si="3"/>
        <v>5</v>
      </c>
      <c r="F96" s="90">
        <f t="shared" si="4"/>
        <v>4.8543689320388349E-2</v>
      </c>
      <c r="H96" s="124">
        <v>55</v>
      </c>
      <c r="J96" s="124">
        <v>53</v>
      </c>
    </row>
    <row r="97" spans="1:10" ht="15" x14ac:dyDescent="0.25">
      <c r="A97" s="133">
        <v>233</v>
      </c>
      <c r="B97" s="214" t="s">
        <v>226</v>
      </c>
      <c r="C97" s="124">
        <v>73</v>
      </c>
      <c r="D97" s="124">
        <v>65</v>
      </c>
      <c r="E97" s="5">
        <f t="shared" si="3"/>
        <v>8</v>
      </c>
      <c r="F97" s="90">
        <f t="shared" si="4"/>
        <v>0.12307692307692308</v>
      </c>
      <c r="H97" s="124">
        <v>41</v>
      </c>
      <c r="J97" s="124">
        <v>32</v>
      </c>
    </row>
    <row r="98" spans="1:10" ht="15" x14ac:dyDescent="0.25">
      <c r="A98" s="133">
        <v>234</v>
      </c>
      <c r="B98" s="214" t="s">
        <v>227</v>
      </c>
      <c r="C98" s="124">
        <v>75</v>
      </c>
      <c r="D98" s="124">
        <v>48</v>
      </c>
      <c r="E98" s="5">
        <f t="shared" si="3"/>
        <v>27</v>
      </c>
      <c r="F98" s="90">
        <f t="shared" si="4"/>
        <v>0.5625</v>
      </c>
      <c r="H98" s="124">
        <v>33</v>
      </c>
      <c r="J98" s="124">
        <v>42</v>
      </c>
    </row>
    <row r="99" spans="1:10" ht="15" x14ac:dyDescent="0.25">
      <c r="A99" s="133">
        <v>235</v>
      </c>
      <c r="B99" s="214" t="s">
        <v>105</v>
      </c>
      <c r="C99" s="124">
        <v>0</v>
      </c>
      <c r="D99" s="124">
        <v>1</v>
      </c>
      <c r="E99" s="5">
        <f t="shared" si="3"/>
        <v>-1</v>
      </c>
      <c r="F99" s="90">
        <f t="shared" si="4"/>
        <v>-1</v>
      </c>
      <c r="H99" s="124" t="s">
        <v>401</v>
      </c>
      <c r="J99" s="124" t="s">
        <v>401</v>
      </c>
    </row>
    <row r="100" spans="1:10" ht="15" x14ac:dyDescent="0.25">
      <c r="A100" s="133">
        <v>236</v>
      </c>
      <c r="B100" s="214" t="s">
        <v>192</v>
      </c>
      <c r="C100" s="124">
        <v>62</v>
      </c>
      <c r="D100" s="124">
        <v>107</v>
      </c>
      <c r="E100" s="5">
        <f t="shared" si="3"/>
        <v>-45</v>
      </c>
      <c r="F100" s="90">
        <f t="shared" si="4"/>
        <v>-0.42056074766355139</v>
      </c>
      <c r="H100" s="124">
        <v>26</v>
      </c>
      <c r="J100" s="124">
        <v>36</v>
      </c>
    </row>
    <row r="101" spans="1:10" ht="15" x14ac:dyDescent="0.25">
      <c r="A101" s="133">
        <v>237</v>
      </c>
      <c r="B101" s="173" t="s">
        <v>389</v>
      </c>
      <c r="C101" s="124">
        <v>1</v>
      </c>
      <c r="D101" s="174">
        <v>0</v>
      </c>
      <c r="E101" s="176">
        <f t="shared" si="3"/>
        <v>1</v>
      </c>
      <c r="F101" s="90" t="e">
        <f t="shared" si="4"/>
        <v>#DIV/0!</v>
      </c>
      <c r="H101" s="124">
        <v>0</v>
      </c>
      <c r="J101" s="124">
        <v>1</v>
      </c>
    </row>
    <row r="102" spans="1:10" ht="15" x14ac:dyDescent="0.25">
      <c r="A102" s="133">
        <v>238</v>
      </c>
      <c r="B102" s="173" t="s">
        <v>390</v>
      </c>
      <c r="C102" s="124">
        <v>1</v>
      </c>
      <c r="D102" s="174">
        <v>0</v>
      </c>
      <c r="E102" s="176">
        <f t="shared" si="3"/>
        <v>1</v>
      </c>
      <c r="F102" s="90" t="e">
        <f t="shared" si="4"/>
        <v>#DIV/0!</v>
      </c>
      <c r="H102" s="124">
        <v>0</v>
      </c>
      <c r="J102" s="124">
        <v>1</v>
      </c>
    </row>
    <row r="103" spans="1:10" ht="15" x14ac:dyDescent="0.25">
      <c r="A103" s="133">
        <v>239</v>
      </c>
      <c r="B103" s="214" t="s">
        <v>65</v>
      </c>
      <c r="C103" s="124">
        <v>65</v>
      </c>
      <c r="D103" s="124">
        <v>37</v>
      </c>
      <c r="E103" s="5">
        <f t="shared" si="3"/>
        <v>28</v>
      </c>
      <c r="F103" s="90">
        <f t="shared" si="4"/>
        <v>0.7567567567567568</v>
      </c>
      <c r="H103" s="124">
        <v>29</v>
      </c>
      <c r="J103" s="124">
        <v>36</v>
      </c>
    </row>
    <row r="104" spans="1:10" ht="15" x14ac:dyDescent="0.25">
      <c r="A104" s="133">
        <v>240</v>
      </c>
      <c r="B104" s="214" t="s">
        <v>160</v>
      </c>
      <c r="C104" s="124">
        <v>18</v>
      </c>
      <c r="D104" s="124">
        <v>5</v>
      </c>
      <c r="E104" s="5">
        <f t="shared" si="3"/>
        <v>13</v>
      </c>
      <c r="F104" s="90">
        <f t="shared" si="4"/>
        <v>2.6</v>
      </c>
      <c r="H104" s="124">
        <v>9</v>
      </c>
      <c r="J104" s="124">
        <v>9</v>
      </c>
    </row>
    <row r="105" spans="1:10" ht="15" x14ac:dyDescent="0.25">
      <c r="A105" s="133">
        <v>242</v>
      </c>
      <c r="B105" s="214" t="s">
        <v>79</v>
      </c>
      <c r="C105" s="124">
        <v>3</v>
      </c>
      <c r="D105" s="124">
        <v>6</v>
      </c>
      <c r="E105" s="5">
        <f t="shared" si="3"/>
        <v>-3</v>
      </c>
      <c r="F105" s="90">
        <f t="shared" si="4"/>
        <v>-0.5</v>
      </c>
      <c r="H105" s="124">
        <v>1</v>
      </c>
      <c r="J105" s="124">
        <v>2</v>
      </c>
    </row>
    <row r="106" spans="1:10" ht="15" x14ac:dyDescent="0.25">
      <c r="A106" s="133">
        <v>243</v>
      </c>
      <c r="B106" s="214" t="s">
        <v>44</v>
      </c>
      <c r="C106" s="124">
        <v>104</v>
      </c>
      <c r="D106" s="124">
        <v>125</v>
      </c>
      <c r="E106" s="5">
        <f t="shared" si="3"/>
        <v>-21</v>
      </c>
      <c r="F106" s="90">
        <f t="shared" si="4"/>
        <v>-0.16800000000000001</v>
      </c>
      <c r="H106" s="124">
        <v>51</v>
      </c>
      <c r="J106" s="124">
        <v>53</v>
      </c>
    </row>
    <row r="107" spans="1:10" ht="15" x14ac:dyDescent="0.25">
      <c r="A107" s="133">
        <v>244</v>
      </c>
      <c r="B107" s="214" t="s">
        <v>9</v>
      </c>
      <c r="C107" s="124">
        <v>685</v>
      </c>
      <c r="D107" s="124">
        <v>629</v>
      </c>
      <c r="E107" s="5">
        <f t="shared" si="3"/>
        <v>56</v>
      </c>
      <c r="F107" s="90">
        <f t="shared" si="4"/>
        <v>8.9030206677265494E-2</v>
      </c>
      <c r="H107" s="124">
        <v>332</v>
      </c>
      <c r="J107" s="124">
        <v>353</v>
      </c>
    </row>
    <row r="108" spans="1:10" ht="15" x14ac:dyDescent="0.25">
      <c r="A108" s="133">
        <v>245</v>
      </c>
      <c r="B108" s="214" t="s">
        <v>185</v>
      </c>
      <c r="C108" s="124">
        <v>72</v>
      </c>
      <c r="D108" s="124">
        <v>43</v>
      </c>
      <c r="E108" s="5">
        <f t="shared" si="3"/>
        <v>29</v>
      </c>
      <c r="F108" s="90">
        <f t="shared" si="4"/>
        <v>0.67441860465116277</v>
      </c>
      <c r="H108" s="124">
        <v>38</v>
      </c>
      <c r="J108" s="124">
        <v>34</v>
      </c>
    </row>
    <row r="109" spans="1:10" ht="15" x14ac:dyDescent="0.25">
      <c r="A109" s="133">
        <v>246</v>
      </c>
      <c r="B109" s="214" t="s">
        <v>69</v>
      </c>
      <c r="C109" s="124">
        <v>65</v>
      </c>
      <c r="D109" s="124">
        <v>56</v>
      </c>
      <c r="E109" s="5">
        <f t="shared" si="3"/>
        <v>9</v>
      </c>
      <c r="F109" s="90">
        <f t="shared" si="4"/>
        <v>0.16071428571428573</v>
      </c>
      <c r="H109" s="124">
        <v>34</v>
      </c>
      <c r="J109" s="124">
        <v>31</v>
      </c>
    </row>
    <row r="110" spans="1:10" ht="15" x14ac:dyDescent="0.25">
      <c r="A110" s="133">
        <v>247</v>
      </c>
      <c r="B110" s="214" t="s">
        <v>178</v>
      </c>
      <c r="C110" s="124">
        <v>63</v>
      </c>
      <c r="D110" s="124">
        <v>49</v>
      </c>
      <c r="E110" s="5">
        <f t="shared" si="3"/>
        <v>14</v>
      </c>
      <c r="F110" s="90">
        <f t="shared" si="4"/>
        <v>0.2857142857142857</v>
      </c>
      <c r="H110" s="124">
        <v>32</v>
      </c>
      <c r="J110" s="124">
        <v>31</v>
      </c>
    </row>
    <row r="111" spans="1:10" ht="15" x14ac:dyDescent="0.25">
      <c r="A111" s="133">
        <v>248</v>
      </c>
      <c r="B111" s="214" t="s">
        <v>259</v>
      </c>
      <c r="C111" s="124">
        <v>3</v>
      </c>
      <c r="D111" s="124">
        <v>4</v>
      </c>
      <c r="E111" s="5">
        <f t="shared" si="3"/>
        <v>-1</v>
      </c>
      <c r="F111" s="90">
        <f t="shared" si="4"/>
        <v>-0.25</v>
      </c>
      <c r="H111" s="124">
        <v>2</v>
      </c>
      <c r="J111" s="124">
        <v>1</v>
      </c>
    </row>
    <row r="112" spans="1:10" ht="15" x14ac:dyDescent="0.25">
      <c r="A112" s="133">
        <v>249</v>
      </c>
      <c r="B112" s="214" t="s">
        <v>304</v>
      </c>
      <c r="C112" s="124">
        <v>17</v>
      </c>
      <c r="D112" s="124">
        <v>18</v>
      </c>
      <c r="E112" s="5">
        <f t="shared" si="3"/>
        <v>-1</v>
      </c>
      <c r="F112" s="90">
        <f t="shared" si="4"/>
        <v>-5.5555555555555552E-2</v>
      </c>
      <c r="H112" s="124">
        <v>6</v>
      </c>
      <c r="J112" s="124">
        <v>11</v>
      </c>
    </row>
    <row r="113" spans="1:10" ht="15" x14ac:dyDescent="0.25">
      <c r="A113" s="133">
        <v>250</v>
      </c>
      <c r="B113" s="214" t="s">
        <v>179</v>
      </c>
      <c r="C113" s="124">
        <v>22</v>
      </c>
      <c r="D113" s="124">
        <v>14</v>
      </c>
      <c r="E113" s="5">
        <f t="shared" si="3"/>
        <v>8</v>
      </c>
      <c r="F113" s="90">
        <f t="shared" si="4"/>
        <v>0.5714285714285714</v>
      </c>
      <c r="H113" s="124">
        <v>6</v>
      </c>
      <c r="J113" s="124">
        <v>16</v>
      </c>
    </row>
    <row r="114" spans="1:10" ht="15" x14ac:dyDescent="0.25">
      <c r="A114" s="133">
        <v>251</v>
      </c>
      <c r="B114" s="214" t="s">
        <v>242</v>
      </c>
      <c r="C114" s="124">
        <v>2</v>
      </c>
      <c r="D114" s="124">
        <v>3</v>
      </c>
      <c r="E114" s="5">
        <f t="shared" si="3"/>
        <v>-1</v>
      </c>
      <c r="F114" s="90">
        <f t="shared" si="4"/>
        <v>-0.33333333333333331</v>
      </c>
      <c r="H114" s="124">
        <v>0</v>
      </c>
      <c r="J114" s="124">
        <v>2</v>
      </c>
    </row>
    <row r="115" spans="1:10" ht="15" x14ac:dyDescent="0.25">
      <c r="A115" s="133">
        <v>252</v>
      </c>
      <c r="B115" s="214" t="s">
        <v>355</v>
      </c>
      <c r="C115" s="124">
        <v>0</v>
      </c>
      <c r="D115" s="124">
        <v>0</v>
      </c>
      <c r="E115" s="5">
        <f t="shared" si="3"/>
        <v>0</v>
      </c>
      <c r="F115" s="90" t="e">
        <f t="shared" si="4"/>
        <v>#DIV/0!</v>
      </c>
      <c r="H115" s="124"/>
      <c r="J115" s="124"/>
    </row>
    <row r="116" spans="1:10" ht="15" x14ac:dyDescent="0.25">
      <c r="A116" s="133">
        <v>253</v>
      </c>
      <c r="B116" s="214" t="s">
        <v>348</v>
      </c>
      <c r="C116" s="124">
        <v>0</v>
      </c>
      <c r="D116" s="124">
        <v>0</v>
      </c>
      <c r="E116" s="5">
        <f t="shared" si="3"/>
        <v>0</v>
      </c>
      <c r="F116" s="90" t="e">
        <f t="shared" si="4"/>
        <v>#DIV/0!</v>
      </c>
      <c r="H116" s="124"/>
      <c r="J116" s="124"/>
    </row>
    <row r="117" spans="1:10" ht="15" x14ac:dyDescent="0.25">
      <c r="A117" s="133">
        <v>254</v>
      </c>
      <c r="B117" s="214" t="s">
        <v>375</v>
      </c>
      <c r="C117" s="124">
        <v>0</v>
      </c>
      <c r="D117" s="124">
        <v>1</v>
      </c>
      <c r="E117" s="5">
        <f t="shared" si="3"/>
        <v>-1</v>
      </c>
      <c r="F117" s="90">
        <f t="shared" si="4"/>
        <v>-1</v>
      </c>
      <c r="H117" s="124" t="s">
        <v>401</v>
      </c>
      <c r="J117" s="124" t="s">
        <v>401</v>
      </c>
    </row>
    <row r="118" spans="1:10" ht="15" x14ac:dyDescent="0.25">
      <c r="A118" s="133">
        <v>255</v>
      </c>
      <c r="B118" s="214" t="s">
        <v>126</v>
      </c>
      <c r="C118" s="124">
        <v>352</v>
      </c>
      <c r="D118" s="124">
        <v>293</v>
      </c>
      <c r="E118" s="5">
        <f t="shared" si="3"/>
        <v>59</v>
      </c>
      <c r="F118" s="90">
        <f t="shared" si="4"/>
        <v>0.20136518771331058</v>
      </c>
      <c r="H118" s="124">
        <v>182</v>
      </c>
      <c r="J118" s="124">
        <v>170</v>
      </c>
    </row>
    <row r="119" spans="1:10" ht="15" x14ac:dyDescent="0.25">
      <c r="A119" s="133">
        <v>256</v>
      </c>
      <c r="B119" s="214" t="s">
        <v>376</v>
      </c>
      <c r="C119" s="124">
        <v>0</v>
      </c>
      <c r="D119" s="124">
        <v>1</v>
      </c>
      <c r="E119" s="5">
        <f t="shared" si="3"/>
        <v>-1</v>
      </c>
      <c r="F119" s="90">
        <f t="shared" si="4"/>
        <v>-1</v>
      </c>
      <c r="H119" s="124" t="s">
        <v>401</v>
      </c>
      <c r="J119" s="124" t="s">
        <v>401</v>
      </c>
    </row>
    <row r="120" spans="1:10" ht="15" x14ac:dyDescent="0.25">
      <c r="A120" s="133">
        <v>257</v>
      </c>
      <c r="B120" s="214" t="s">
        <v>260</v>
      </c>
      <c r="C120" s="124">
        <v>23</v>
      </c>
      <c r="D120" s="124">
        <v>50</v>
      </c>
      <c r="E120" s="5">
        <f t="shared" si="3"/>
        <v>-27</v>
      </c>
      <c r="F120" s="90">
        <f t="shared" si="4"/>
        <v>-0.54</v>
      </c>
      <c r="H120" s="124">
        <v>14</v>
      </c>
      <c r="J120" s="124">
        <v>9</v>
      </c>
    </row>
    <row r="121" spans="1:10" ht="15" x14ac:dyDescent="0.25">
      <c r="A121" s="133">
        <v>258</v>
      </c>
      <c r="B121" s="214" t="s">
        <v>276</v>
      </c>
      <c r="C121" s="124">
        <v>2</v>
      </c>
      <c r="D121" s="124">
        <v>0</v>
      </c>
      <c r="E121" s="5">
        <f t="shared" si="3"/>
        <v>2</v>
      </c>
      <c r="F121" s="90" t="e">
        <f t="shared" si="4"/>
        <v>#DIV/0!</v>
      </c>
      <c r="H121" s="124">
        <v>1</v>
      </c>
      <c r="J121" s="124">
        <v>1</v>
      </c>
    </row>
    <row r="122" spans="1:10" ht="15" x14ac:dyDescent="0.25">
      <c r="A122" s="133">
        <v>301</v>
      </c>
      <c r="B122" s="214" t="s">
        <v>205</v>
      </c>
      <c r="C122" s="124">
        <v>92</v>
      </c>
      <c r="D122" s="124">
        <v>65</v>
      </c>
      <c r="E122" s="5">
        <f t="shared" si="3"/>
        <v>27</v>
      </c>
      <c r="F122" s="90">
        <f t="shared" si="4"/>
        <v>0.41538461538461541</v>
      </c>
      <c r="H122" s="124">
        <v>48</v>
      </c>
      <c r="J122" s="124">
        <v>44</v>
      </c>
    </row>
    <row r="123" spans="1:10" ht="15" x14ac:dyDescent="0.25">
      <c r="A123" s="133">
        <v>302</v>
      </c>
      <c r="B123" s="214" t="s">
        <v>165</v>
      </c>
      <c r="C123" s="124">
        <v>353</v>
      </c>
      <c r="D123" s="124">
        <v>388</v>
      </c>
      <c r="E123" s="5">
        <f t="shared" si="3"/>
        <v>-35</v>
      </c>
      <c r="F123" s="90">
        <f t="shared" si="4"/>
        <v>-9.0206185567010308E-2</v>
      </c>
      <c r="H123" s="124">
        <v>173</v>
      </c>
      <c r="J123" s="124">
        <v>180</v>
      </c>
    </row>
    <row r="124" spans="1:10" ht="15" x14ac:dyDescent="0.25">
      <c r="A124" s="133">
        <v>303</v>
      </c>
      <c r="B124" s="214" t="s">
        <v>198</v>
      </c>
      <c r="C124" s="124">
        <v>74</v>
      </c>
      <c r="D124" s="124">
        <v>106</v>
      </c>
      <c r="E124" s="5">
        <f t="shared" si="3"/>
        <v>-32</v>
      </c>
      <c r="F124" s="90">
        <f t="shared" si="4"/>
        <v>-0.30188679245283018</v>
      </c>
      <c r="H124" s="124">
        <v>39</v>
      </c>
      <c r="J124" s="124">
        <v>35</v>
      </c>
    </row>
    <row r="125" spans="1:10" ht="15" x14ac:dyDescent="0.25">
      <c r="A125" s="133">
        <v>304</v>
      </c>
      <c r="B125" s="214" t="s">
        <v>101</v>
      </c>
      <c r="C125" s="124">
        <v>90</v>
      </c>
      <c r="D125" s="124">
        <v>71</v>
      </c>
      <c r="E125" s="5">
        <f t="shared" si="3"/>
        <v>19</v>
      </c>
      <c r="F125" s="90">
        <f t="shared" si="4"/>
        <v>0.26760563380281688</v>
      </c>
      <c r="H125" s="124">
        <v>39</v>
      </c>
      <c r="J125" s="124">
        <v>51</v>
      </c>
    </row>
    <row r="126" spans="1:10" ht="15" x14ac:dyDescent="0.25">
      <c r="A126" s="133">
        <v>305</v>
      </c>
      <c r="B126" s="214" t="s">
        <v>161</v>
      </c>
      <c r="C126" s="124">
        <v>381</v>
      </c>
      <c r="D126" s="124">
        <v>388</v>
      </c>
      <c r="E126" s="5">
        <f t="shared" si="3"/>
        <v>-7</v>
      </c>
      <c r="F126" s="90">
        <f t="shared" si="4"/>
        <v>-1.804123711340206E-2</v>
      </c>
      <c r="H126" s="124">
        <v>197</v>
      </c>
      <c r="J126" s="124">
        <v>184</v>
      </c>
    </row>
    <row r="127" spans="1:10" ht="15" x14ac:dyDescent="0.25">
      <c r="A127" s="133">
        <v>306</v>
      </c>
      <c r="B127" s="214" t="s">
        <v>67</v>
      </c>
      <c r="C127" s="124">
        <v>37</v>
      </c>
      <c r="D127" s="124">
        <v>71</v>
      </c>
      <c r="E127" s="5">
        <f t="shared" si="3"/>
        <v>-34</v>
      </c>
      <c r="F127" s="90">
        <f t="shared" si="4"/>
        <v>-0.47887323943661969</v>
      </c>
      <c r="H127" s="124">
        <v>21</v>
      </c>
      <c r="J127" s="124">
        <v>16</v>
      </c>
    </row>
    <row r="128" spans="1:10" ht="15" x14ac:dyDescent="0.25">
      <c r="A128" s="133">
        <v>307</v>
      </c>
      <c r="B128" s="214" t="s">
        <v>153</v>
      </c>
      <c r="C128" s="124">
        <v>227</v>
      </c>
      <c r="D128" s="124">
        <v>167</v>
      </c>
      <c r="E128" s="5">
        <f t="shared" si="3"/>
        <v>60</v>
      </c>
      <c r="F128" s="90">
        <f t="shared" si="4"/>
        <v>0.3592814371257485</v>
      </c>
      <c r="H128" s="124">
        <v>126</v>
      </c>
      <c r="J128" s="124">
        <v>101</v>
      </c>
    </row>
    <row r="129" spans="1:10" ht="15" x14ac:dyDescent="0.25">
      <c r="A129" s="133">
        <v>308</v>
      </c>
      <c r="B129" s="214" t="s">
        <v>166</v>
      </c>
      <c r="C129" s="124">
        <v>28</v>
      </c>
      <c r="D129" s="124">
        <v>33</v>
      </c>
      <c r="E129" s="5">
        <f t="shared" si="3"/>
        <v>-5</v>
      </c>
      <c r="F129" s="90">
        <f t="shared" si="4"/>
        <v>-0.15151515151515152</v>
      </c>
      <c r="H129" s="124">
        <v>14</v>
      </c>
      <c r="J129" s="124">
        <v>14</v>
      </c>
    </row>
    <row r="130" spans="1:10" ht="15" x14ac:dyDescent="0.25">
      <c r="A130" s="133">
        <v>309</v>
      </c>
      <c r="B130" s="214" t="s">
        <v>156</v>
      </c>
      <c r="C130" s="124">
        <v>20</v>
      </c>
      <c r="D130" s="124">
        <v>29</v>
      </c>
      <c r="E130" s="5">
        <f t="shared" si="3"/>
        <v>-9</v>
      </c>
      <c r="F130" s="90">
        <f t="shared" si="4"/>
        <v>-0.31034482758620691</v>
      </c>
      <c r="H130" s="124">
        <v>10</v>
      </c>
      <c r="J130" s="124">
        <v>10</v>
      </c>
    </row>
    <row r="131" spans="1:10" ht="15" x14ac:dyDescent="0.25">
      <c r="A131" s="133">
        <v>310</v>
      </c>
      <c r="B131" s="214" t="s">
        <v>135</v>
      </c>
      <c r="C131" s="124">
        <v>16</v>
      </c>
      <c r="D131" s="124">
        <v>5</v>
      </c>
      <c r="E131" s="5">
        <f t="shared" si="3"/>
        <v>11</v>
      </c>
      <c r="F131" s="90">
        <f t="shared" si="4"/>
        <v>2.2000000000000002</v>
      </c>
      <c r="H131" s="124">
        <v>8</v>
      </c>
      <c r="J131" s="124">
        <v>8</v>
      </c>
    </row>
    <row r="132" spans="1:10" ht="15" x14ac:dyDescent="0.25">
      <c r="A132" s="133">
        <v>311</v>
      </c>
      <c r="B132" s="214" t="s">
        <v>219</v>
      </c>
      <c r="C132" s="124">
        <v>107</v>
      </c>
      <c r="D132" s="124">
        <v>114</v>
      </c>
      <c r="E132" s="5">
        <f t="shared" ref="E132:E195" si="5">C132-D132</f>
        <v>-7</v>
      </c>
      <c r="F132" s="90">
        <f t="shared" si="4"/>
        <v>-6.1403508771929821E-2</v>
      </c>
      <c r="H132" s="124">
        <v>47</v>
      </c>
      <c r="J132" s="124">
        <v>60</v>
      </c>
    </row>
    <row r="133" spans="1:10" ht="15" x14ac:dyDescent="0.25">
      <c r="A133" s="133">
        <v>312</v>
      </c>
      <c r="B133" s="214" t="s">
        <v>220</v>
      </c>
      <c r="C133" s="124">
        <v>48</v>
      </c>
      <c r="D133" s="124">
        <v>46</v>
      </c>
      <c r="E133" s="5">
        <f t="shared" si="5"/>
        <v>2</v>
      </c>
      <c r="F133" s="90">
        <f t="shared" si="4"/>
        <v>4.3478260869565216E-2</v>
      </c>
      <c r="H133" s="124">
        <v>28</v>
      </c>
      <c r="J133" s="124">
        <v>20</v>
      </c>
    </row>
    <row r="134" spans="1:10" ht="15" x14ac:dyDescent="0.25">
      <c r="A134" s="133">
        <v>313</v>
      </c>
      <c r="B134" s="214" t="s">
        <v>106</v>
      </c>
      <c r="C134" s="124">
        <v>11</v>
      </c>
      <c r="D134" s="124">
        <v>10</v>
      </c>
      <c r="E134" s="5">
        <f t="shared" si="5"/>
        <v>1</v>
      </c>
      <c r="F134" s="90">
        <f t="shared" si="4"/>
        <v>0.1</v>
      </c>
      <c r="H134" s="124">
        <v>5</v>
      </c>
      <c r="J134" s="124">
        <v>6</v>
      </c>
    </row>
    <row r="135" spans="1:10" ht="15" x14ac:dyDescent="0.25">
      <c r="A135" s="133">
        <v>314</v>
      </c>
      <c r="B135" s="214" t="s">
        <v>162</v>
      </c>
      <c r="C135" s="124">
        <v>46</v>
      </c>
      <c r="D135" s="124">
        <v>63</v>
      </c>
      <c r="E135" s="5">
        <f t="shared" si="5"/>
        <v>-17</v>
      </c>
      <c r="F135" s="90">
        <f t="shared" si="4"/>
        <v>-0.26984126984126983</v>
      </c>
      <c r="H135" s="124">
        <v>27</v>
      </c>
      <c r="J135" s="124">
        <v>19</v>
      </c>
    </row>
    <row r="136" spans="1:10" ht="15" x14ac:dyDescent="0.25">
      <c r="A136" s="133">
        <v>315</v>
      </c>
      <c r="B136" s="214" t="s">
        <v>83</v>
      </c>
      <c r="C136" s="124">
        <v>22</v>
      </c>
      <c r="D136" s="124">
        <v>27</v>
      </c>
      <c r="E136" s="5">
        <f t="shared" si="5"/>
        <v>-5</v>
      </c>
      <c r="F136" s="90">
        <f t="shared" si="4"/>
        <v>-0.18518518518518517</v>
      </c>
      <c r="H136" s="124">
        <v>12</v>
      </c>
      <c r="J136" s="124">
        <v>10</v>
      </c>
    </row>
    <row r="137" spans="1:10" ht="15" x14ac:dyDescent="0.25">
      <c r="A137" s="133">
        <v>316</v>
      </c>
      <c r="B137" s="214" t="s">
        <v>110</v>
      </c>
      <c r="C137" s="124">
        <v>18</v>
      </c>
      <c r="D137" s="124">
        <v>21</v>
      </c>
      <c r="E137" s="5">
        <f t="shared" si="5"/>
        <v>-3</v>
      </c>
      <c r="F137" s="90">
        <f t="shared" si="4"/>
        <v>-0.14285714285714285</v>
      </c>
      <c r="H137" s="124">
        <v>12</v>
      </c>
      <c r="J137" s="124">
        <v>6</v>
      </c>
    </row>
    <row r="138" spans="1:10" ht="15" x14ac:dyDescent="0.25">
      <c r="A138" s="133">
        <v>317</v>
      </c>
      <c r="B138" s="214" t="s">
        <v>121</v>
      </c>
      <c r="C138" s="124">
        <v>9</v>
      </c>
      <c r="D138" s="124">
        <v>17</v>
      </c>
      <c r="E138" s="5">
        <f t="shared" si="5"/>
        <v>-8</v>
      </c>
      <c r="F138" s="90">
        <f t="shared" si="4"/>
        <v>-0.47058823529411764</v>
      </c>
      <c r="H138" s="124">
        <v>4</v>
      </c>
      <c r="J138" s="124">
        <v>5</v>
      </c>
    </row>
    <row r="139" spans="1:10" ht="15" x14ac:dyDescent="0.25">
      <c r="A139" s="133">
        <v>318</v>
      </c>
      <c r="B139" s="214" t="s">
        <v>238</v>
      </c>
      <c r="C139" s="124">
        <v>168</v>
      </c>
      <c r="D139" s="124">
        <v>121</v>
      </c>
      <c r="E139" s="5">
        <f t="shared" si="5"/>
        <v>47</v>
      </c>
      <c r="F139" s="90">
        <f t="shared" si="4"/>
        <v>0.38842975206611569</v>
      </c>
      <c r="H139" s="124">
        <v>92</v>
      </c>
      <c r="J139" s="124">
        <v>76</v>
      </c>
    </row>
    <row r="140" spans="1:10" ht="15" x14ac:dyDescent="0.25">
      <c r="A140" s="133">
        <v>320</v>
      </c>
      <c r="B140" s="214" t="s">
        <v>202</v>
      </c>
      <c r="C140" s="124">
        <v>67</v>
      </c>
      <c r="D140" s="124">
        <v>81</v>
      </c>
      <c r="E140" s="5">
        <f t="shared" si="5"/>
        <v>-14</v>
      </c>
      <c r="F140" s="90">
        <f t="shared" si="4"/>
        <v>-0.1728395061728395</v>
      </c>
      <c r="H140" s="124">
        <v>32</v>
      </c>
      <c r="J140" s="124">
        <v>35</v>
      </c>
    </row>
    <row r="141" spans="1:10" ht="15" x14ac:dyDescent="0.25">
      <c r="A141" s="133">
        <v>321</v>
      </c>
      <c r="B141" s="214" t="s">
        <v>180</v>
      </c>
      <c r="C141" s="124">
        <v>57</v>
      </c>
      <c r="D141" s="124">
        <v>42</v>
      </c>
      <c r="E141" s="5">
        <f t="shared" si="5"/>
        <v>15</v>
      </c>
      <c r="F141" s="90">
        <f t="shared" si="4"/>
        <v>0.35714285714285715</v>
      </c>
      <c r="H141" s="124">
        <v>29</v>
      </c>
      <c r="J141" s="124">
        <v>28</v>
      </c>
    </row>
    <row r="142" spans="1:10" ht="15" x14ac:dyDescent="0.25">
      <c r="A142" s="133">
        <v>322</v>
      </c>
      <c r="B142" s="214" t="s">
        <v>228</v>
      </c>
      <c r="C142" s="124">
        <v>69</v>
      </c>
      <c r="D142" s="124">
        <v>98</v>
      </c>
      <c r="E142" s="5">
        <f t="shared" si="5"/>
        <v>-29</v>
      </c>
      <c r="F142" s="90">
        <f t="shared" si="4"/>
        <v>-0.29591836734693877</v>
      </c>
      <c r="H142" s="124">
        <v>37</v>
      </c>
      <c r="J142" s="124">
        <v>32</v>
      </c>
    </row>
    <row r="143" spans="1:10" ht="15" x14ac:dyDescent="0.25">
      <c r="A143" s="133">
        <v>323</v>
      </c>
      <c r="B143" s="214" t="s">
        <v>127</v>
      </c>
      <c r="C143" s="124">
        <v>18</v>
      </c>
      <c r="D143" s="124">
        <v>24</v>
      </c>
      <c r="E143" s="5">
        <f t="shared" si="5"/>
        <v>-6</v>
      </c>
      <c r="F143" s="90">
        <f t="shared" ref="F143:F206" si="6">E143/D143</f>
        <v>-0.25</v>
      </c>
      <c r="H143" s="124">
        <v>8</v>
      </c>
      <c r="J143" s="124">
        <v>10</v>
      </c>
    </row>
    <row r="144" spans="1:10" ht="15" x14ac:dyDescent="0.25">
      <c r="A144" s="133">
        <v>324</v>
      </c>
      <c r="B144" s="214" t="s">
        <v>57</v>
      </c>
      <c r="C144" s="124">
        <v>25</v>
      </c>
      <c r="D144" s="124">
        <v>51</v>
      </c>
      <c r="E144" s="5">
        <f t="shared" si="5"/>
        <v>-26</v>
      </c>
      <c r="F144" s="90">
        <f t="shared" si="6"/>
        <v>-0.50980392156862742</v>
      </c>
      <c r="H144" s="124">
        <v>9</v>
      </c>
      <c r="J144" s="124">
        <v>16</v>
      </c>
    </row>
    <row r="145" spans="1:10" ht="15" x14ac:dyDescent="0.25">
      <c r="A145" s="133">
        <v>325</v>
      </c>
      <c r="B145" s="214" t="s">
        <v>47</v>
      </c>
      <c r="C145" s="124">
        <v>41</v>
      </c>
      <c r="D145" s="124">
        <v>48</v>
      </c>
      <c r="E145" s="5">
        <f t="shared" si="5"/>
        <v>-7</v>
      </c>
      <c r="F145" s="90">
        <f t="shared" si="6"/>
        <v>-0.14583333333333334</v>
      </c>
      <c r="H145" s="124">
        <v>19</v>
      </c>
      <c r="J145" s="124">
        <v>22</v>
      </c>
    </row>
    <row r="146" spans="1:10" ht="15" x14ac:dyDescent="0.25">
      <c r="A146" s="133">
        <v>326</v>
      </c>
      <c r="B146" s="214" t="s">
        <v>122</v>
      </c>
      <c r="C146" s="124">
        <v>18</v>
      </c>
      <c r="D146" s="124">
        <v>15</v>
      </c>
      <c r="E146" s="5">
        <f t="shared" si="5"/>
        <v>3</v>
      </c>
      <c r="F146" s="90">
        <f t="shared" si="6"/>
        <v>0.2</v>
      </c>
      <c r="H146" s="124">
        <v>11</v>
      </c>
      <c r="J146" s="124">
        <v>7</v>
      </c>
    </row>
    <row r="147" spans="1:10" ht="15" x14ac:dyDescent="0.25">
      <c r="A147" s="133">
        <v>327</v>
      </c>
      <c r="B147" s="214" t="s">
        <v>17</v>
      </c>
      <c r="C147" s="124">
        <v>181</v>
      </c>
      <c r="D147" s="124">
        <v>216</v>
      </c>
      <c r="E147" s="5">
        <f t="shared" si="5"/>
        <v>-35</v>
      </c>
      <c r="F147" s="90">
        <f t="shared" si="6"/>
        <v>-0.16203703703703703</v>
      </c>
      <c r="H147" s="124">
        <v>84</v>
      </c>
      <c r="J147" s="124">
        <v>97</v>
      </c>
    </row>
    <row r="148" spans="1:10" ht="15" x14ac:dyDescent="0.25">
      <c r="A148" s="133">
        <v>328</v>
      </c>
      <c r="B148" s="214" t="s">
        <v>143</v>
      </c>
      <c r="C148" s="124">
        <v>933</v>
      </c>
      <c r="D148" s="124">
        <v>862</v>
      </c>
      <c r="E148" s="5">
        <f t="shared" si="5"/>
        <v>71</v>
      </c>
      <c r="F148" s="90">
        <f t="shared" si="6"/>
        <v>8.2366589327146175E-2</v>
      </c>
      <c r="H148" s="124">
        <v>482</v>
      </c>
      <c r="J148" s="124">
        <v>451</v>
      </c>
    </row>
    <row r="149" spans="1:10" ht="15" x14ac:dyDescent="0.25">
      <c r="A149" s="133">
        <v>329</v>
      </c>
      <c r="B149" s="214" t="s">
        <v>43</v>
      </c>
      <c r="C149" s="124">
        <v>223</v>
      </c>
      <c r="D149" s="124">
        <v>169</v>
      </c>
      <c r="E149" s="5">
        <f t="shared" si="5"/>
        <v>54</v>
      </c>
      <c r="F149" s="90">
        <f t="shared" si="6"/>
        <v>0.31952662721893493</v>
      </c>
      <c r="H149" s="124">
        <v>111</v>
      </c>
      <c r="J149" s="124">
        <v>112</v>
      </c>
    </row>
    <row r="150" spans="1:10" ht="15" x14ac:dyDescent="0.25">
      <c r="A150" s="133">
        <v>330</v>
      </c>
      <c r="B150" s="214" t="s">
        <v>86</v>
      </c>
      <c r="C150" s="124">
        <v>25</v>
      </c>
      <c r="D150" s="124">
        <v>31</v>
      </c>
      <c r="E150" s="5">
        <f t="shared" si="5"/>
        <v>-6</v>
      </c>
      <c r="F150" s="90">
        <f t="shared" si="6"/>
        <v>-0.19354838709677419</v>
      </c>
      <c r="H150" s="124">
        <v>12</v>
      </c>
      <c r="J150" s="124">
        <v>13</v>
      </c>
    </row>
    <row r="151" spans="1:10" ht="15" x14ac:dyDescent="0.25">
      <c r="A151" s="133">
        <v>331</v>
      </c>
      <c r="B151" s="214" t="s">
        <v>151</v>
      </c>
      <c r="C151" s="124">
        <v>158</v>
      </c>
      <c r="D151" s="124">
        <v>168</v>
      </c>
      <c r="E151" s="5">
        <f t="shared" si="5"/>
        <v>-10</v>
      </c>
      <c r="F151" s="90">
        <f t="shared" si="6"/>
        <v>-5.9523809523809521E-2</v>
      </c>
      <c r="H151" s="124">
        <v>72</v>
      </c>
      <c r="J151" s="124">
        <v>86</v>
      </c>
    </row>
    <row r="152" spans="1:10" ht="15" x14ac:dyDescent="0.25">
      <c r="A152" s="133">
        <v>332</v>
      </c>
      <c r="B152" s="214" t="s">
        <v>211</v>
      </c>
      <c r="C152" s="124">
        <v>240</v>
      </c>
      <c r="D152" s="124">
        <v>284</v>
      </c>
      <c r="E152" s="5">
        <f t="shared" si="5"/>
        <v>-44</v>
      </c>
      <c r="F152" s="90">
        <f t="shared" si="6"/>
        <v>-0.15492957746478872</v>
      </c>
      <c r="H152" s="124">
        <v>107</v>
      </c>
      <c r="J152" s="124">
        <v>133</v>
      </c>
    </row>
    <row r="153" spans="1:10" ht="15" x14ac:dyDescent="0.25">
      <c r="A153" s="133">
        <v>333</v>
      </c>
      <c r="B153" s="214" t="s">
        <v>261</v>
      </c>
      <c r="C153" s="124">
        <v>65</v>
      </c>
      <c r="D153" s="124">
        <v>54</v>
      </c>
      <c r="E153" s="5">
        <f t="shared" si="5"/>
        <v>11</v>
      </c>
      <c r="F153" s="90">
        <f t="shared" si="6"/>
        <v>0.20370370370370369</v>
      </c>
      <c r="H153" s="124">
        <v>34</v>
      </c>
      <c r="J153" s="124">
        <v>31</v>
      </c>
    </row>
    <row r="154" spans="1:10" ht="15" x14ac:dyDescent="0.25">
      <c r="A154" s="133">
        <v>334</v>
      </c>
      <c r="B154" s="214" t="s">
        <v>297</v>
      </c>
      <c r="C154" s="124">
        <v>7</v>
      </c>
      <c r="D154" s="124">
        <v>8</v>
      </c>
      <c r="E154" s="5">
        <f t="shared" si="5"/>
        <v>-1</v>
      </c>
      <c r="F154" s="90">
        <f t="shared" si="6"/>
        <v>-0.125</v>
      </c>
      <c r="H154" s="124">
        <v>3</v>
      </c>
      <c r="J154" s="124">
        <v>4</v>
      </c>
    </row>
    <row r="155" spans="1:10" ht="15" x14ac:dyDescent="0.25">
      <c r="A155" s="133">
        <v>335</v>
      </c>
      <c r="B155" s="214" t="s">
        <v>350</v>
      </c>
      <c r="C155" s="124">
        <v>9</v>
      </c>
      <c r="D155" s="124">
        <v>2</v>
      </c>
      <c r="E155" s="5">
        <f t="shared" si="5"/>
        <v>7</v>
      </c>
      <c r="F155" s="90">
        <f t="shared" si="6"/>
        <v>3.5</v>
      </c>
      <c r="H155" s="124">
        <v>5</v>
      </c>
      <c r="J155" s="124">
        <v>4</v>
      </c>
    </row>
    <row r="156" spans="1:10" ht="15" x14ac:dyDescent="0.25">
      <c r="A156" s="133">
        <v>340</v>
      </c>
      <c r="B156" s="214" t="s">
        <v>229</v>
      </c>
      <c r="C156" s="124">
        <v>712</v>
      </c>
      <c r="D156" s="124">
        <v>590</v>
      </c>
      <c r="E156" s="5">
        <f t="shared" si="5"/>
        <v>122</v>
      </c>
      <c r="F156" s="90">
        <f t="shared" si="6"/>
        <v>0.20677966101694914</v>
      </c>
      <c r="H156" s="124">
        <v>370</v>
      </c>
      <c r="J156" s="124">
        <v>342</v>
      </c>
    </row>
    <row r="157" spans="1:10" ht="15" x14ac:dyDescent="0.25">
      <c r="A157" s="133">
        <v>341</v>
      </c>
      <c r="B157" s="214" t="s">
        <v>377</v>
      </c>
      <c r="C157" s="124">
        <v>12</v>
      </c>
      <c r="D157" s="124">
        <v>2</v>
      </c>
      <c r="E157" s="5">
        <f t="shared" si="5"/>
        <v>10</v>
      </c>
      <c r="F157" s="90">
        <f t="shared" si="6"/>
        <v>5</v>
      </c>
      <c r="H157" s="124">
        <v>6</v>
      </c>
      <c r="J157" s="124">
        <v>6</v>
      </c>
    </row>
    <row r="158" spans="1:10" ht="15" x14ac:dyDescent="0.25">
      <c r="A158" s="133">
        <v>342</v>
      </c>
      <c r="B158" s="214" t="s">
        <v>346</v>
      </c>
      <c r="C158" s="124">
        <v>29</v>
      </c>
      <c r="D158" s="124">
        <v>85</v>
      </c>
      <c r="E158" s="5">
        <f t="shared" si="5"/>
        <v>-56</v>
      </c>
      <c r="F158" s="90">
        <f t="shared" si="6"/>
        <v>-0.6588235294117647</v>
      </c>
      <c r="H158" s="124">
        <v>19</v>
      </c>
      <c r="J158" s="124">
        <v>10</v>
      </c>
    </row>
    <row r="159" spans="1:10" ht="15" x14ac:dyDescent="0.25">
      <c r="A159" s="133">
        <v>343</v>
      </c>
      <c r="B159" s="173" t="s">
        <v>391</v>
      </c>
      <c r="C159" s="124">
        <v>5</v>
      </c>
      <c r="D159" s="174">
        <v>0</v>
      </c>
      <c r="E159" s="176">
        <f t="shared" si="5"/>
        <v>5</v>
      </c>
      <c r="F159" s="90" t="e">
        <f t="shared" si="6"/>
        <v>#DIV/0!</v>
      </c>
      <c r="H159" s="124">
        <v>2</v>
      </c>
      <c r="J159" s="124">
        <v>3</v>
      </c>
    </row>
    <row r="160" spans="1:10" ht="15" x14ac:dyDescent="0.25">
      <c r="A160" s="133">
        <v>402</v>
      </c>
      <c r="B160" s="214" t="s">
        <v>60</v>
      </c>
      <c r="C160" s="124">
        <v>170</v>
      </c>
      <c r="D160" s="124">
        <v>190</v>
      </c>
      <c r="E160" s="5">
        <f t="shared" si="5"/>
        <v>-20</v>
      </c>
      <c r="F160" s="90">
        <f t="shared" si="6"/>
        <v>-0.10526315789473684</v>
      </c>
      <c r="H160" s="124">
        <v>77</v>
      </c>
      <c r="J160" s="124">
        <v>93</v>
      </c>
    </row>
    <row r="161" spans="1:10" ht="15" x14ac:dyDescent="0.25">
      <c r="A161" s="133">
        <v>403</v>
      </c>
      <c r="B161" s="214" t="s">
        <v>74</v>
      </c>
      <c r="C161" s="124">
        <v>250</v>
      </c>
      <c r="D161" s="124">
        <v>235</v>
      </c>
      <c r="E161" s="5">
        <f t="shared" si="5"/>
        <v>15</v>
      </c>
      <c r="F161" s="90">
        <f t="shared" si="6"/>
        <v>6.3829787234042548E-2</v>
      </c>
      <c r="H161" s="124">
        <v>122</v>
      </c>
      <c r="J161" s="124">
        <v>128</v>
      </c>
    </row>
    <row r="162" spans="1:10" ht="15" x14ac:dyDescent="0.25">
      <c r="A162" s="133">
        <v>404</v>
      </c>
      <c r="B162" s="214" t="s">
        <v>167</v>
      </c>
      <c r="C162" s="124">
        <v>108</v>
      </c>
      <c r="D162" s="124">
        <v>94</v>
      </c>
      <c r="E162" s="5">
        <f t="shared" si="5"/>
        <v>14</v>
      </c>
      <c r="F162" s="90">
        <f t="shared" si="6"/>
        <v>0.14893617021276595</v>
      </c>
      <c r="H162" s="124">
        <v>55</v>
      </c>
      <c r="J162" s="124">
        <v>53</v>
      </c>
    </row>
    <row r="163" spans="1:10" ht="15" x14ac:dyDescent="0.25">
      <c r="A163" s="133">
        <v>405</v>
      </c>
      <c r="B163" s="214" t="s">
        <v>102</v>
      </c>
      <c r="C163" s="124">
        <v>11</v>
      </c>
      <c r="D163" s="124">
        <v>12</v>
      </c>
      <c r="E163" s="5">
        <f t="shared" si="5"/>
        <v>-1</v>
      </c>
      <c r="F163" s="90">
        <f t="shared" si="6"/>
        <v>-8.3333333333333329E-2</v>
      </c>
      <c r="H163" s="124">
        <v>3</v>
      </c>
      <c r="J163" s="124">
        <v>8</v>
      </c>
    </row>
    <row r="164" spans="1:10" ht="15" x14ac:dyDescent="0.25">
      <c r="A164" s="133">
        <v>406</v>
      </c>
      <c r="B164" s="214" t="s">
        <v>128</v>
      </c>
      <c r="C164" s="124">
        <v>27</v>
      </c>
      <c r="D164" s="124">
        <v>25</v>
      </c>
      <c r="E164" s="5">
        <f t="shared" si="5"/>
        <v>2</v>
      </c>
      <c r="F164" s="90">
        <f t="shared" si="6"/>
        <v>0.08</v>
      </c>
      <c r="H164" s="124">
        <v>17</v>
      </c>
      <c r="J164" s="124">
        <v>10</v>
      </c>
    </row>
    <row r="165" spans="1:10" ht="15" x14ac:dyDescent="0.25">
      <c r="A165" s="133">
        <v>407</v>
      </c>
      <c r="B165" s="214" t="s">
        <v>136</v>
      </c>
      <c r="C165" s="124">
        <v>24</v>
      </c>
      <c r="D165" s="124">
        <v>21</v>
      </c>
      <c r="E165" s="5">
        <f t="shared" si="5"/>
        <v>3</v>
      </c>
      <c r="F165" s="90">
        <f t="shared" si="6"/>
        <v>0.14285714285714285</v>
      </c>
      <c r="H165" s="124">
        <v>13</v>
      </c>
      <c r="J165" s="124">
        <v>11</v>
      </c>
    </row>
    <row r="166" spans="1:10" ht="15" x14ac:dyDescent="0.25">
      <c r="A166" s="133">
        <v>408</v>
      </c>
      <c r="B166" s="214" t="s">
        <v>215</v>
      </c>
      <c r="C166" s="124">
        <v>234</v>
      </c>
      <c r="D166" s="124">
        <v>265</v>
      </c>
      <c r="E166" s="5">
        <f t="shared" si="5"/>
        <v>-31</v>
      </c>
      <c r="F166" s="90">
        <f t="shared" si="6"/>
        <v>-0.1169811320754717</v>
      </c>
      <c r="H166" s="124">
        <v>98</v>
      </c>
      <c r="J166" s="124">
        <v>136</v>
      </c>
    </row>
    <row r="167" spans="1:10" ht="15" x14ac:dyDescent="0.25">
      <c r="A167" s="133">
        <v>409</v>
      </c>
      <c r="B167" s="214" t="s">
        <v>35</v>
      </c>
      <c r="C167" s="124">
        <v>112</v>
      </c>
      <c r="D167" s="124">
        <v>112</v>
      </c>
      <c r="E167" s="5">
        <f t="shared" si="5"/>
        <v>0</v>
      </c>
      <c r="F167" s="90">
        <f t="shared" si="6"/>
        <v>0</v>
      </c>
      <c r="H167" s="124">
        <v>51</v>
      </c>
      <c r="J167" s="124">
        <v>61</v>
      </c>
    </row>
    <row r="168" spans="1:10" ht="15" x14ac:dyDescent="0.25">
      <c r="A168" s="133">
        <v>410</v>
      </c>
      <c r="B168" s="214" t="s">
        <v>7</v>
      </c>
      <c r="C168" s="124">
        <v>690</v>
      </c>
      <c r="D168" s="124">
        <v>619</v>
      </c>
      <c r="E168" s="5">
        <f t="shared" si="5"/>
        <v>71</v>
      </c>
      <c r="F168" s="90">
        <f t="shared" si="6"/>
        <v>0.1147011308562197</v>
      </c>
      <c r="H168" s="124">
        <v>346</v>
      </c>
      <c r="J168" s="124">
        <v>344</v>
      </c>
    </row>
    <row r="169" spans="1:10" ht="15" x14ac:dyDescent="0.25">
      <c r="A169" s="133">
        <v>501</v>
      </c>
      <c r="B169" s="214" t="s">
        <v>103</v>
      </c>
      <c r="C169" s="124">
        <v>37</v>
      </c>
      <c r="D169" s="124">
        <v>23</v>
      </c>
      <c r="E169" s="5">
        <f t="shared" si="5"/>
        <v>14</v>
      </c>
      <c r="F169" s="90">
        <f t="shared" si="6"/>
        <v>0.60869565217391308</v>
      </c>
      <c r="H169" s="124">
        <v>15</v>
      </c>
      <c r="J169" s="124">
        <v>22</v>
      </c>
    </row>
    <row r="170" spans="1:10" ht="15" x14ac:dyDescent="0.25">
      <c r="A170" s="133">
        <v>502</v>
      </c>
      <c r="B170" s="214" t="s">
        <v>208</v>
      </c>
      <c r="C170" s="124">
        <v>223</v>
      </c>
      <c r="D170" s="124">
        <v>180</v>
      </c>
      <c r="E170" s="5">
        <f t="shared" si="5"/>
        <v>43</v>
      </c>
      <c r="F170" s="90">
        <f t="shared" si="6"/>
        <v>0.2388888888888889</v>
      </c>
      <c r="H170" s="124">
        <v>123</v>
      </c>
      <c r="J170" s="124">
        <v>100</v>
      </c>
    </row>
    <row r="171" spans="1:10" ht="15" x14ac:dyDescent="0.25">
      <c r="A171" s="133">
        <v>503</v>
      </c>
      <c r="B171" s="214" t="s">
        <v>111</v>
      </c>
      <c r="C171" s="124">
        <v>59</v>
      </c>
      <c r="D171" s="124">
        <v>63</v>
      </c>
      <c r="E171" s="5">
        <f t="shared" si="5"/>
        <v>-4</v>
      </c>
      <c r="F171" s="90">
        <f t="shared" si="6"/>
        <v>-6.3492063492063489E-2</v>
      </c>
      <c r="H171" s="124">
        <v>27</v>
      </c>
      <c r="J171" s="124">
        <v>32</v>
      </c>
    </row>
    <row r="172" spans="1:10" ht="15" x14ac:dyDescent="0.25">
      <c r="A172" s="133">
        <v>504</v>
      </c>
      <c r="B172" s="214" t="s">
        <v>235</v>
      </c>
      <c r="C172" s="124">
        <v>14</v>
      </c>
      <c r="D172" s="124">
        <v>39</v>
      </c>
      <c r="E172" s="5">
        <f t="shared" si="5"/>
        <v>-25</v>
      </c>
      <c r="F172" s="90">
        <f t="shared" si="6"/>
        <v>-0.64102564102564108</v>
      </c>
      <c r="H172" s="124">
        <v>7</v>
      </c>
      <c r="J172" s="124">
        <v>7</v>
      </c>
    </row>
    <row r="173" spans="1:10" ht="15" x14ac:dyDescent="0.25">
      <c r="A173" s="133">
        <v>505</v>
      </c>
      <c r="B173" s="214" t="s">
        <v>243</v>
      </c>
      <c r="C173" s="124">
        <v>44</v>
      </c>
      <c r="D173" s="124">
        <v>118</v>
      </c>
      <c r="E173" s="5">
        <f t="shared" si="5"/>
        <v>-74</v>
      </c>
      <c r="F173" s="90">
        <f t="shared" si="6"/>
        <v>-0.6271186440677966</v>
      </c>
      <c r="H173" s="124">
        <v>23</v>
      </c>
      <c r="J173" s="124">
        <v>21</v>
      </c>
    </row>
    <row r="174" spans="1:10" ht="15" x14ac:dyDescent="0.25">
      <c r="A174" s="133">
        <v>506</v>
      </c>
      <c r="B174" s="214" t="s">
        <v>246</v>
      </c>
      <c r="C174" s="124">
        <v>2</v>
      </c>
      <c r="D174" s="124">
        <v>4</v>
      </c>
      <c r="E174" s="5">
        <f t="shared" si="5"/>
        <v>-2</v>
      </c>
      <c r="F174" s="90">
        <f t="shared" si="6"/>
        <v>-0.5</v>
      </c>
      <c r="H174" s="124">
        <v>1</v>
      </c>
      <c r="J174" s="124">
        <v>1</v>
      </c>
    </row>
    <row r="175" spans="1:10" ht="15" x14ac:dyDescent="0.25">
      <c r="A175" s="133">
        <v>507</v>
      </c>
      <c r="B175" s="214" t="s">
        <v>181</v>
      </c>
      <c r="C175" s="124">
        <v>200</v>
      </c>
      <c r="D175" s="124">
        <v>236</v>
      </c>
      <c r="E175" s="5">
        <f t="shared" si="5"/>
        <v>-36</v>
      </c>
      <c r="F175" s="90">
        <f t="shared" si="6"/>
        <v>-0.15254237288135594</v>
      </c>
      <c r="H175" s="124">
        <v>102</v>
      </c>
      <c r="J175" s="124">
        <v>98</v>
      </c>
    </row>
    <row r="176" spans="1:10" ht="15" x14ac:dyDescent="0.25">
      <c r="A176" s="133">
        <v>508</v>
      </c>
      <c r="B176" s="214" t="s">
        <v>34</v>
      </c>
      <c r="C176" s="124">
        <v>642</v>
      </c>
      <c r="D176" s="124">
        <v>757</v>
      </c>
      <c r="E176" s="5">
        <f t="shared" si="5"/>
        <v>-115</v>
      </c>
      <c r="F176" s="90">
        <f t="shared" si="6"/>
        <v>-0.15191545574636725</v>
      </c>
      <c r="H176" s="124">
        <v>331</v>
      </c>
      <c r="J176" s="124">
        <v>311</v>
      </c>
    </row>
    <row r="177" spans="1:10" ht="15" x14ac:dyDescent="0.25">
      <c r="A177" s="133">
        <v>509</v>
      </c>
      <c r="B177" s="214" t="s">
        <v>168</v>
      </c>
      <c r="C177" s="124">
        <v>219</v>
      </c>
      <c r="D177" s="124">
        <v>136</v>
      </c>
      <c r="E177" s="5">
        <f t="shared" si="5"/>
        <v>83</v>
      </c>
      <c r="F177" s="90">
        <f t="shared" si="6"/>
        <v>0.61029411764705888</v>
      </c>
      <c r="H177" s="124">
        <v>102</v>
      </c>
      <c r="J177" s="124">
        <v>117</v>
      </c>
    </row>
    <row r="178" spans="1:10" ht="15" x14ac:dyDescent="0.25">
      <c r="A178" s="133">
        <v>510</v>
      </c>
      <c r="B178" s="214" t="s">
        <v>72</v>
      </c>
      <c r="C178" s="124">
        <v>18</v>
      </c>
      <c r="D178" s="124">
        <v>37</v>
      </c>
      <c r="E178" s="5">
        <f t="shared" si="5"/>
        <v>-19</v>
      </c>
      <c r="F178" s="90">
        <f t="shared" si="6"/>
        <v>-0.51351351351351349</v>
      </c>
      <c r="H178" s="124">
        <v>12</v>
      </c>
      <c r="J178" s="124">
        <v>6</v>
      </c>
    </row>
    <row r="179" spans="1:10" ht="15" x14ac:dyDescent="0.25">
      <c r="A179" s="133">
        <v>512</v>
      </c>
      <c r="B179" s="214" t="s">
        <v>52</v>
      </c>
      <c r="C179" s="124">
        <v>78</v>
      </c>
      <c r="D179" s="124">
        <v>75</v>
      </c>
      <c r="E179" s="5">
        <f t="shared" si="5"/>
        <v>3</v>
      </c>
      <c r="F179" s="90">
        <f t="shared" si="6"/>
        <v>0.04</v>
      </c>
      <c r="H179" s="124">
        <v>38</v>
      </c>
      <c r="J179" s="124">
        <v>40</v>
      </c>
    </row>
    <row r="180" spans="1:10" ht="15" x14ac:dyDescent="0.25">
      <c r="A180" s="133">
        <v>513</v>
      </c>
      <c r="B180" s="214" t="s">
        <v>41</v>
      </c>
      <c r="C180" s="124">
        <v>176</v>
      </c>
      <c r="D180" s="124">
        <v>195</v>
      </c>
      <c r="E180" s="5">
        <f t="shared" si="5"/>
        <v>-19</v>
      </c>
      <c r="F180" s="90">
        <f t="shared" si="6"/>
        <v>-9.7435897435897437E-2</v>
      </c>
      <c r="H180" s="124">
        <v>68</v>
      </c>
      <c r="J180" s="124">
        <v>108</v>
      </c>
    </row>
    <row r="181" spans="1:10" ht="15" x14ac:dyDescent="0.25">
      <c r="A181" s="133">
        <v>514</v>
      </c>
      <c r="B181" s="214" t="s">
        <v>6</v>
      </c>
      <c r="C181" s="124">
        <v>1576</v>
      </c>
      <c r="D181" s="124">
        <v>1793</v>
      </c>
      <c r="E181" s="5">
        <f t="shared" si="5"/>
        <v>-217</v>
      </c>
      <c r="F181" s="90">
        <f t="shared" si="6"/>
        <v>-0.12102621305075292</v>
      </c>
      <c r="H181" s="124">
        <v>782</v>
      </c>
      <c r="J181" s="124">
        <v>794</v>
      </c>
    </row>
    <row r="182" spans="1:10" ht="15" x14ac:dyDescent="0.25">
      <c r="A182" s="133">
        <v>515</v>
      </c>
      <c r="B182" s="214" t="s">
        <v>326</v>
      </c>
      <c r="C182" s="124">
        <v>1</v>
      </c>
      <c r="D182" s="124">
        <v>0</v>
      </c>
      <c r="E182" s="5">
        <f t="shared" si="5"/>
        <v>1</v>
      </c>
      <c r="F182" s="90" t="e">
        <f t="shared" si="6"/>
        <v>#DIV/0!</v>
      </c>
      <c r="H182" s="124">
        <v>0</v>
      </c>
      <c r="J182" s="124">
        <v>1</v>
      </c>
    </row>
    <row r="183" spans="1:10" ht="15" x14ac:dyDescent="0.25">
      <c r="A183" s="133">
        <v>516</v>
      </c>
      <c r="B183" s="214" t="s">
        <v>54</v>
      </c>
      <c r="C183" s="124">
        <v>60</v>
      </c>
      <c r="D183" s="124">
        <v>96</v>
      </c>
      <c r="E183" s="5">
        <f t="shared" si="5"/>
        <v>-36</v>
      </c>
      <c r="F183" s="90">
        <f t="shared" si="6"/>
        <v>-0.375</v>
      </c>
      <c r="H183" s="124">
        <v>26</v>
      </c>
      <c r="J183" s="124">
        <v>34</v>
      </c>
    </row>
    <row r="184" spans="1:10" ht="15" x14ac:dyDescent="0.25">
      <c r="A184" s="133">
        <v>518</v>
      </c>
      <c r="B184" s="214" t="s">
        <v>82</v>
      </c>
      <c r="C184" s="124">
        <v>62</v>
      </c>
      <c r="D184" s="124">
        <v>61</v>
      </c>
      <c r="E184" s="5">
        <f t="shared" si="5"/>
        <v>1</v>
      </c>
      <c r="F184" s="90">
        <f t="shared" si="6"/>
        <v>1.6393442622950821E-2</v>
      </c>
      <c r="H184" s="124">
        <v>33</v>
      </c>
      <c r="J184" s="124">
        <v>29</v>
      </c>
    </row>
    <row r="185" spans="1:10" ht="15" x14ac:dyDescent="0.25">
      <c r="A185" s="133">
        <v>519</v>
      </c>
      <c r="B185" s="214" t="s">
        <v>29</v>
      </c>
      <c r="C185" s="124">
        <v>141</v>
      </c>
      <c r="D185" s="124">
        <v>152</v>
      </c>
      <c r="E185" s="5">
        <f t="shared" si="5"/>
        <v>-11</v>
      </c>
      <c r="F185" s="90">
        <f t="shared" si="6"/>
        <v>-7.2368421052631582E-2</v>
      </c>
      <c r="H185" s="124">
        <v>69</v>
      </c>
      <c r="J185" s="124">
        <v>72</v>
      </c>
    </row>
    <row r="186" spans="1:10" ht="15" x14ac:dyDescent="0.25">
      <c r="A186" s="133">
        <v>520</v>
      </c>
      <c r="B186" s="214" t="s">
        <v>51</v>
      </c>
      <c r="C186" s="124">
        <v>46</v>
      </c>
      <c r="D186" s="124">
        <v>52</v>
      </c>
      <c r="E186" s="5">
        <f t="shared" si="5"/>
        <v>-6</v>
      </c>
      <c r="F186" s="90">
        <f t="shared" si="6"/>
        <v>-0.11538461538461539</v>
      </c>
      <c r="H186" s="124">
        <v>30</v>
      </c>
      <c r="J186" s="124">
        <v>16</v>
      </c>
    </row>
    <row r="187" spans="1:10" ht="15" x14ac:dyDescent="0.25">
      <c r="A187" s="133">
        <v>521</v>
      </c>
      <c r="B187" s="214" t="s">
        <v>107</v>
      </c>
      <c r="C187" s="124">
        <v>23</v>
      </c>
      <c r="D187" s="124">
        <v>10</v>
      </c>
      <c r="E187" s="5">
        <f t="shared" si="5"/>
        <v>13</v>
      </c>
      <c r="F187" s="90">
        <f t="shared" si="6"/>
        <v>1.3</v>
      </c>
      <c r="H187" s="124">
        <v>13</v>
      </c>
      <c r="J187" s="124">
        <v>10</v>
      </c>
    </row>
    <row r="188" spans="1:10" ht="15" x14ac:dyDescent="0.25">
      <c r="A188" s="133">
        <v>522</v>
      </c>
      <c r="B188" s="214" t="s">
        <v>262</v>
      </c>
      <c r="C188" s="124">
        <v>525</v>
      </c>
      <c r="D188" s="124">
        <v>576</v>
      </c>
      <c r="E188" s="5">
        <f t="shared" si="5"/>
        <v>-51</v>
      </c>
      <c r="F188" s="90">
        <f t="shared" si="6"/>
        <v>-8.8541666666666671E-2</v>
      </c>
      <c r="H188" s="124">
        <v>269</v>
      </c>
      <c r="J188" s="124">
        <v>256</v>
      </c>
    </row>
    <row r="189" spans="1:10" ht="15" x14ac:dyDescent="0.25">
      <c r="A189" s="133">
        <v>523</v>
      </c>
      <c r="B189" s="214" t="s">
        <v>129</v>
      </c>
      <c r="C189" s="124">
        <v>8</v>
      </c>
      <c r="D189" s="124">
        <v>12</v>
      </c>
      <c r="E189" s="5">
        <f t="shared" si="5"/>
        <v>-4</v>
      </c>
      <c r="F189" s="90">
        <f t="shared" si="6"/>
        <v>-0.33333333333333331</v>
      </c>
      <c r="H189" s="124">
        <v>5</v>
      </c>
      <c r="J189" s="124">
        <v>3</v>
      </c>
    </row>
    <row r="190" spans="1:10" ht="15" x14ac:dyDescent="0.25">
      <c r="A190" s="133">
        <v>524</v>
      </c>
      <c r="B190" s="214" t="s">
        <v>263</v>
      </c>
      <c r="C190" s="124">
        <v>4</v>
      </c>
      <c r="D190" s="124">
        <v>5</v>
      </c>
      <c r="E190" s="5">
        <f t="shared" si="5"/>
        <v>-1</v>
      </c>
      <c r="F190" s="90">
        <f t="shared" si="6"/>
        <v>-0.2</v>
      </c>
      <c r="H190" s="124">
        <v>1</v>
      </c>
      <c r="J190" s="124">
        <v>3</v>
      </c>
    </row>
    <row r="191" spans="1:10" ht="15" x14ac:dyDescent="0.25">
      <c r="A191" s="133">
        <v>525</v>
      </c>
      <c r="B191" s="214" t="s">
        <v>193</v>
      </c>
      <c r="C191" s="124">
        <v>265</v>
      </c>
      <c r="D191" s="124">
        <v>260</v>
      </c>
      <c r="E191" s="5">
        <f t="shared" si="5"/>
        <v>5</v>
      </c>
      <c r="F191" s="90">
        <f t="shared" si="6"/>
        <v>1.9230769230769232E-2</v>
      </c>
      <c r="H191" s="124">
        <v>136</v>
      </c>
      <c r="J191" s="124">
        <v>129</v>
      </c>
    </row>
    <row r="192" spans="1:10" ht="15" x14ac:dyDescent="0.25">
      <c r="A192" s="133">
        <v>526</v>
      </c>
      <c r="B192" s="214" t="s">
        <v>175</v>
      </c>
      <c r="C192" s="124">
        <v>130</v>
      </c>
      <c r="D192" s="124">
        <v>151</v>
      </c>
      <c r="E192" s="5">
        <f t="shared" si="5"/>
        <v>-21</v>
      </c>
      <c r="F192" s="90">
        <f t="shared" si="6"/>
        <v>-0.13907284768211919</v>
      </c>
      <c r="H192" s="124">
        <v>68</v>
      </c>
      <c r="J192" s="124">
        <v>62</v>
      </c>
    </row>
    <row r="193" spans="1:10" ht="15" x14ac:dyDescent="0.25">
      <c r="A193" s="133">
        <v>528</v>
      </c>
      <c r="B193" s="214" t="s">
        <v>144</v>
      </c>
      <c r="C193" s="124">
        <v>571</v>
      </c>
      <c r="D193" s="124">
        <v>460</v>
      </c>
      <c r="E193" s="5">
        <f t="shared" si="5"/>
        <v>111</v>
      </c>
      <c r="F193" s="90">
        <f t="shared" si="6"/>
        <v>0.24130434782608695</v>
      </c>
      <c r="H193" s="124">
        <v>270</v>
      </c>
      <c r="J193" s="124">
        <v>301</v>
      </c>
    </row>
    <row r="194" spans="1:10" ht="15" x14ac:dyDescent="0.25">
      <c r="A194" s="133">
        <v>529</v>
      </c>
      <c r="B194" s="214" t="s">
        <v>73</v>
      </c>
      <c r="C194" s="124">
        <v>59</v>
      </c>
      <c r="D194" s="124">
        <v>82</v>
      </c>
      <c r="E194" s="5">
        <f t="shared" si="5"/>
        <v>-23</v>
      </c>
      <c r="F194" s="90">
        <f t="shared" si="6"/>
        <v>-0.28048780487804881</v>
      </c>
      <c r="H194" s="124">
        <v>30</v>
      </c>
      <c r="J194" s="124">
        <v>29</v>
      </c>
    </row>
    <row r="195" spans="1:10" ht="15" x14ac:dyDescent="0.25">
      <c r="A195" s="133">
        <v>530</v>
      </c>
      <c r="B195" s="214" t="s">
        <v>196</v>
      </c>
      <c r="C195" s="124">
        <v>31</v>
      </c>
      <c r="D195" s="124">
        <v>18</v>
      </c>
      <c r="E195" s="5">
        <f t="shared" si="5"/>
        <v>13</v>
      </c>
      <c r="F195" s="90">
        <f t="shared" si="6"/>
        <v>0.72222222222222221</v>
      </c>
      <c r="H195" s="124">
        <v>16</v>
      </c>
      <c r="J195" s="124">
        <v>15</v>
      </c>
    </row>
    <row r="196" spans="1:10" ht="15" x14ac:dyDescent="0.25">
      <c r="A196" s="133">
        <v>531</v>
      </c>
      <c r="B196" s="214" t="s">
        <v>104</v>
      </c>
      <c r="C196" s="124">
        <v>3</v>
      </c>
      <c r="D196" s="124">
        <v>17</v>
      </c>
      <c r="E196" s="5">
        <f t="shared" ref="E196:E259" si="7">C196-D196</f>
        <v>-14</v>
      </c>
      <c r="F196" s="90">
        <f t="shared" si="6"/>
        <v>-0.82352941176470584</v>
      </c>
      <c r="H196" s="124">
        <v>0</v>
      </c>
      <c r="J196" s="124">
        <v>3</v>
      </c>
    </row>
    <row r="197" spans="1:10" ht="15" x14ac:dyDescent="0.25">
      <c r="A197" s="133">
        <v>532</v>
      </c>
      <c r="B197" s="214" t="s">
        <v>80</v>
      </c>
      <c r="C197" s="124">
        <v>101</v>
      </c>
      <c r="D197" s="124">
        <v>88</v>
      </c>
      <c r="E197" s="5">
        <f t="shared" si="7"/>
        <v>13</v>
      </c>
      <c r="F197" s="90">
        <f t="shared" si="6"/>
        <v>0.14772727272727273</v>
      </c>
      <c r="H197" s="124">
        <v>50</v>
      </c>
      <c r="J197" s="124">
        <v>51</v>
      </c>
    </row>
    <row r="198" spans="1:10" ht="15" x14ac:dyDescent="0.25">
      <c r="A198" s="133">
        <v>533</v>
      </c>
      <c r="B198" s="214" t="s">
        <v>112</v>
      </c>
      <c r="C198" s="124">
        <v>98</v>
      </c>
      <c r="D198" s="124">
        <v>120</v>
      </c>
      <c r="E198" s="5">
        <f t="shared" si="7"/>
        <v>-22</v>
      </c>
      <c r="F198" s="90">
        <f t="shared" si="6"/>
        <v>-0.18333333333333332</v>
      </c>
      <c r="H198" s="124">
        <v>48</v>
      </c>
      <c r="J198" s="124">
        <v>50</v>
      </c>
    </row>
    <row r="199" spans="1:10" ht="15" x14ac:dyDescent="0.25">
      <c r="A199" s="133">
        <v>534</v>
      </c>
      <c r="B199" s="214" t="s">
        <v>154</v>
      </c>
      <c r="C199" s="124">
        <v>334</v>
      </c>
      <c r="D199" s="124">
        <v>319</v>
      </c>
      <c r="E199" s="5">
        <f t="shared" si="7"/>
        <v>15</v>
      </c>
      <c r="F199" s="90">
        <f t="shared" si="6"/>
        <v>4.7021943573667714E-2</v>
      </c>
      <c r="H199" s="124">
        <v>169</v>
      </c>
      <c r="J199" s="124">
        <v>165</v>
      </c>
    </row>
    <row r="200" spans="1:10" ht="15" x14ac:dyDescent="0.25">
      <c r="A200" s="133">
        <v>535</v>
      </c>
      <c r="B200" s="214" t="s">
        <v>236</v>
      </c>
      <c r="C200" s="124">
        <v>612</v>
      </c>
      <c r="D200" s="124">
        <v>536</v>
      </c>
      <c r="E200" s="5">
        <f t="shared" si="7"/>
        <v>76</v>
      </c>
      <c r="F200" s="90">
        <f t="shared" si="6"/>
        <v>0.1417910447761194</v>
      </c>
      <c r="H200" s="124">
        <v>300</v>
      </c>
      <c r="J200" s="124">
        <v>312</v>
      </c>
    </row>
    <row r="201" spans="1:10" ht="15" x14ac:dyDescent="0.25">
      <c r="A201" s="133">
        <v>536</v>
      </c>
      <c r="B201" s="173" t="s">
        <v>392</v>
      </c>
      <c r="C201" s="124">
        <v>1</v>
      </c>
      <c r="D201" s="174">
        <v>0</v>
      </c>
      <c r="E201" s="176">
        <f t="shared" si="7"/>
        <v>1</v>
      </c>
      <c r="F201" s="90" t="e">
        <f t="shared" si="6"/>
        <v>#DIV/0!</v>
      </c>
      <c r="H201" s="124">
        <v>0</v>
      </c>
      <c r="J201" s="124">
        <v>1</v>
      </c>
    </row>
    <row r="202" spans="1:10" ht="15" x14ac:dyDescent="0.25">
      <c r="A202" s="133">
        <v>537</v>
      </c>
      <c r="B202" s="214" t="s">
        <v>149</v>
      </c>
      <c r="C202" s="124">
        <v>32</v>
      </c>
      <c r="D202" s="124">
        <v>35</v>
      </c>
      <c r="E202" s="5">
        <f t="shared" si="7"/>
        <v>-3</v>
      </c>
      <c r="F202" s="90">
        <f t="shared" si="6"/>
        <v>-8.5714285714285715E-2</v>
      </c>
      <c r="H202" s="124">
        <v>17</v>
      </c>
      <c r="J202" s="124">
        <v>15</v>
      </c>
    </row>
    <row r="203" spans="1:10" ht="15" x14ac:dyDescent="0.25">
      <c r="A203" s="133">
        <v>538</v>
      </c>
      <c r="B203" s="214" t="s">
        <v>38</v>
      </c>
      <c r="C203" s="124">
        <v>186</v>
      </c>
      <c r="D203" s="124">
        <v>253</v>
      </c>
      <c r="E203" s="5">
        <f t="shared" si="7"/>
        <v>-67</v>
      </c>
      <c r="F203" s="90">
        <f t="shared" si="6"/>
        <v>-0.2648221343873518</v>
      </c>
      <c r="H203" s="124">
        <v>102</v>
      </c>
      <c r="J203" s="124">
        <v>84</v>
      </c>
    </row>
    <row r="204" spans="1:10" ht="15" x14ac:dyDescent="0.25">
      <c r="A204" s="133">
        <v>539</v>
      </c>
      <c r="B204" s="214" t="s">
        <v>124</v>
      </c>
      <c r="C204" s="124">
        <v>50</v>
      </c>
      <c r="D204" s="124">
        <v>54</v>
      </c>
      <c r="E204" s="5">
        <f t="shared" si="7"/>
        <v>-4</v>
      </c>
      <c r="F204" s="90">
        <f t="shared" si="6"/>
        <v>-7.407407407407407E-2</v>
      </c>
      <c r="H204" s="124">
        <v>25</v>
      </c>
      <c r="J204" s="124">
        <v>25</v>
      </c>
    </row>
    <row r="205" spans="1:10" ht="15" x14ac:dyDescent="0.25">
      <c r="A205" s="133">
        <v>540</v>
      </c>
      <c r="B205" s="214" t="s">
        <v>182</v>
      </c>
      <c r="C205" s="124">
        <v>306</v>
      </c>
      <c r="D205" s="124">
        <v>244</v>
      </c>
      <c r="E205" s="5">
        <f t="shared" si="7"/>
        <v>62</v>
      </c>
      <c r="F205" s="90">
        <f t="shared" si="6"/>
        <v>0.25409836065573771</v>
      </c>
      <c r="H205" s="124">
        <v>144</v>
      </c>
      <c r="J205" s="124">
        <v>162</v>
      </c>
    </row>
    <row r="206" spans="1:10" ht="15" x14ac:dyDescent="0.25">
      <c r="A206" s="133">
        <v>541</v>
      </c>
      <c r="B206" s="214" t="s">
        <v>335</v>
      </c>
      <c r="C206" s="124">
        <v>19</v>
      </c>
      <c r="D206" s="124">
        <v>0</v>
      </c>
      <c r="E206" s="5">
        <f t="shared" si="7"/>
        <v>19</v>
      </c>
      <c r="F206" s="90" t="e">
        <f t="shared" si="6"/>
        <v>#DIV/0!</v>
      </c>
      <c r="H206" s="124">
        <v>7</v>
      </c>
      <c r="J206" s="124">
        <v>12</v>
      </c>
    </row>
    <row r="207" spans="1:10" ht="15" x14ac:dyDescent="0.25">
      <c r="A207" s="133">
        <v>542</v>
      </c>
      <c r="B207" s="214" t="s">
        <v>336</v>
      </c>
      <c r="C207" s="124">
        <v>23</v>
      </c>
      <c r="D207" s="124">
        <v>15</v>
      </c>
      <c r="E207" s="5">
        <f t="shared" si="7"/>
        <v>8</v>
      </c>
      <c r="F207" s="90">
        <f t="shared" ref="F207:F270" si="8">E207/D207</f>
        <v>0.53333333333333333</v>
      </c>
      <c r="H207" s="124">
        <v>9</v>
      </c>
      <c r="J207" s="124">
        <v>14</v>
      </c>
    </row>
    <row r="208" spans="1:10" ht="15" x14ac:dyDescent="0.25">
      <c r="A208" s="133">
        <v>543</v>
      </c>
      <c r="B208" s="214" t="s">
        <v>305</v>
      </c>
      <c r="C208" s="124">
        <v>9</v>
      </c>
      <c r="D208" s="124">
        <v>2</v>
      </c>
      <c r="E208" s="5">
        <f t="shared" si="7"/>
        <v>7</v>
      </c>
      <c r="F208" s="90">
        <f t="shared" si="8"/>
        <v>3.5</v>
      </c>
      <c r="H208" s="124">
        <v>3</v>
      </c>
      <c r="J208" s="124">
        <v>6</v>
      </c>
    </row>
    <row r="209" spans="1:10" ht="15" x14ac:dyDescent="0.25">
      <c r="A209" s="133">
        <v>544</v>
      </c>
      <c r="B209" s="214" t="s">
        <v>247</v>
      </c>
      <c r="C209" s="124">
        <v>11</v>
      </c>
      <c r="D209" s="124">
        <v>0</v>
      </c>
      <c r="E209" s="5">
        <f t="shared" si="7"/>
        <v>11</v>
      </c>
      <c r="F209" s="90" t="e">
        <f t="shared" si="8"/>
        <v>#DIV/0!</v>
      </c>
      <c r="H209" s="124">
        <v>7</v>
      </c>
      <c r="J209" s="124">
        <v>4</v>
      </c>
    </row>
    <row r="210" spans="1:10" ht="15" x14ac:dyDescent="0.25">
      <c r="A210" s="133">
        <v>545</v>
      </c>
      <c r="B210" s="214" t="s">
        <v>298</v>
      </c>
      <c r="C210" s="124">
        <v>0</v>
      </c>
      <c r="D210" s="124">
        <v>12</v>
      </c>
      <c r="E210" s="5">
        <f t="shared" si="7"/>
        <v>-12</v>
      </c>
      <c r="F210" s="90">
        <f t="shared" si="8"/>
        <v>-1</v>
      </c>
      <c r="H210" s="124" t="s">
        <v>401</v>
      </c>
      <c r="J210" s="124" t="s">
        <v>401</v>
      </c>
    </row>
    <row r="211" spans="1:10" ht="15" x14ac:dyDescent="0.25">
      <c r="A211" s="133">
        <v>546</v>
      </c>
      <c r="B211" s="214" t="s">
        <v>337</v>
      </c>
      <c r="C211" s="124">
        <v>0</v>
      </c>
      <c r="D211" s="124">
        <v>0</v>
      </c>
      <c r="E211" s="5">
        <f t="shared" si="7"/>
        <v>0</v>
      </c>
      <c r="F211" s="90" t="e">
        <f t="shared" si="8"/>
        <v>#DIV/0!</v>
      </c>
      <c r="H211" s="124"/>
      <c r="J211" s="124"/>
    </row>
    <row r="212" spans="1:10" ht="15" x14ac:dyDescent="0.25">
      <c r="A212" s="133">
        <v>547</v>
      </c>
      <c r="B212" s="214" t="s">
        <v>115</v>
      </c>
      <c r="C212" s="124">
        <v>20</v>
      </c>
      <c r="D212" s="124">
        <v>39</v>
      </c>
      <c r="E212" s="5">
        <f t="shared" si="7"/>
        <v>-19</v>
      </c>
      <c r="F212" s="90">
        <f t="shared" si="8"/>
        <v>-0.48717948717948717</v>
      </c>
      <c r="H212" s="124">
        <v>11</v>
      </c>
      <c r="J212" s="124">
        <v>9</v>
      </c>
    </row>
    <row r="213" spans="1:10" ht="15" x14ac:dyDescent="0.25">
      <c r="A213" s="133">
        <v>549</v>
      </c>
      <c r="B213" s="214" t="s">
        <v>299</v>
      </c>
      <c r="C213" s="124">
        <v>9</v>
      </c>
      <c r="D213" s="124">
        <v>12</v>
      </c>
      <c r="E213" s="5">
        <f t="shared" si="7"/>
        <v>-3</v>
      </c>
      <c r="F213" s="90">
        <f t="shared" si="8"/>
        <v>-0.25</v>
      </c>
      <c r="H213" s="124">
        <v>5</v>
      </c>
      <c r="J213" s="124">
        <v>4</v>
      </c>
    </row>
    <row r="214" spans="1:10" ht="15" x14ac:dyDescent="0.25">
      <c r="A214" s="133">
        <v>550</v>
      </c>
      <c r="B214" s="214" t="s">
        <v>327</v>
      </c>
      <c r="C214" s="124">
        <v>0</v>
      </c>
      <c r="D214" s="124">
        <v>7</v>
      </c>
      <c r="E214" s="5">
        <f t="shared" si="7"/>
        <v>-7</v>
      </c>
      <c r="F214" s="90">
        <f t="shared" si="8"/>
        <v>-1</v>
      </c>
      <c r="H214" s="124" t="s">
        <v>401</v>
      </c>
      <c r="J214" s="124" t="s">
        <v>401</v>
      </c>
    </row>
    <row r="215" spans="1:10" ht="15" x14ac:dyDescent="0.25">
      <c r="A215" s="133">
        <v>552</v>
      </c>
      <c r="B215" s="214" t="s">
        <v>338</v>
      </c>
      <c r="C215" s="124">
        <v>0</v>
      </c>
      <c r="D215" s="124">
        <v>20</v>
      </c>
      <c r="E215" s="5">
        <f t="shared" si="7"/>
        <v>-20</v>
      </c>
      <c r="F215" s="90">
        <f t="shared" si="8"/>
        <v>-1</v>
      </c>
      <c r="H215" s="124" t="s">
        <v>401</v>
      </c>
      <c r="J215" s="124" t="s">
        <v>401</v>
      </c>
    </row>
    <row r="216" spans="1:10" ht="15" x14ac:dyDescent="0.25">
      <c r="A216" s="133">
        <v>553</v>
      </c>
      <c r="B216" s="214" t="s">
        <v>230</v>
      </c>
      <c r="C216" s="124">
        <v>33</v>
      </c>
      <c r="D216" s="124">
        <v>17</v>
      </c>
      <c r="E216" s="5">
        <f t="shared" si="7"/>
        <v>16</v>
      </c>
      <c r="F216" s="90">
        <f t="shared" si="8"/>
        <v>0.94117647058823528</v>
      </c>
      <c r="H216" s="124">
        <v>15</v>
      </c>
      <c r="J216" s="124">
        <v>18</v>
      </c>
    </row>
    <row r="217" spans="1:10" ht="15" x14ac:dyDescent="0.25">
      <c r="A217" s="133">
        <v>554</v>
      </c>
      <c r="B217" s="214" t="s">
        <v>378</v>
      </c>
      <c r="C217" s="124">
        <v>0</v>
      </c>
      <c r="D217" s="124">
        <v>1</v>
      </c>
      <c r="E217" s="5">
        <f t="shared" si="7"/>
        <v>-1</v>
      </c>
      <c r="F217" s="90">
        <f t="shared" si="8"/>
        <v>-1</v>
      </c>
      <c r="H217" s="124" t="s">
        <v>401</v>
      </c>
      <c r="J217" s="124" t="s">
        <v>401</v>
      </c>
    </row>
    <row r="218" spans="1:10" ht="15" x14ac:dyDescent="0.25">
      <c r="A218" s="133">
        <v>555</v>
      </c>
      <c r="B218" s="214" t="s">
        <v>339</v>
      </c>
      <c r="C218" s="124">
        <v>5</v>
      </c>
      <c r="D218" s="124">
        <v>1</v>
      </c>
      <c r="E218" s="5">
        <f t="shared" si="7"/>
        <v>4</v>
      </c>
      <c r="F218" s="90">
        <f t="shared" si="8"/>
        <v>4</v>
      </c>
      <c r="H218" s="124">
        <v>3</v>
      </c>
      <c r="J218" s="124">
        <v>2</v>
      </c>
    </row>
    <row r="219" spans="1:10" ht="15" x14ac:dyDescent="0.25">
      <c r="A219" s="133">
        <v>556</v>
      </c>
      <c r="B219" s="214" t="s">
        <v>119</v>
      </c>
      <c r="C219" s="124">
        <v>64</v>
      </c>
      <c r="D219" s="124">
        <v>49</v>
      </c>
      <c r="E219" s="5">
        <f t="shared" si="7"/>
        <v>15</v>
      </c>
      <c r="F219" s="90">
        <f t="shared" si="8"/>
        <v>0.30612244897959184</v>
      </c>
      <c r="H219" s="124">
        <v>35</v>
      </c>
      <c r="J219" s="124">
        <v>29</v>
      </c>
    </row>
    <row r="220" spans="1:10" ht="15" x14ac:dyDescent="0.25">
      <c r="A220" s="133">
        <v>559</v>
      </c>
      <c r="B220" s="214" t="s">
        <v>340</v>
      </c>
      <c r="C220" s="124">
        <v>44</v>
      </c>
      <c r="D220" s="124">
        <v>21</v>
      </c>
      <c r="E220" s="5">
        <f t="shared" si="7"/>
        <v>23</v>
      </c>
      <c r="F220" s="90">
        <f t="shared" si="8"/>
        <v>1.0952380952380953</v>
      </c>
      <c r="H220" s="124">
        <v>24</v>
      </c>
      <c r="J220" s="124">
        <v>20</v>
      </c>
    </row>
    <row r="221" spans="1:10" ht="15" x14ac:dyDescent="0.25">
      <c r="A221" s="133">
        <v>560</v>
      </c>
      <c r="B221" s="214" t="s">
        <v>248</v>
      </c>
      <c r="C221" s="124">
        <v>44</v>
      </c>
      <c r="D221" s="124">
        <v>63</v>
      </c>
      <c r="E221" s="5">
        <f t="shared" si="7"/>
        <v>-19</v>
      </c>
      <c r="F221" s="90">
        <f t="shared" si="8"/>
        <v>-0.30158730158730157</v>
      </c>
      <c r="H221" s="124">
        <v>26</v>
      </c>
      <c r="J221" s="124">
        <v>18</v>
      </c>
    </row>
    <row r="222" spans="1:10" ht="15" x14ac:dyDescent="0.25">
      <c r="A222" s="133">
        <v>561</v>
      </c>
      <c r="B222" s="214" t="s">
        <v>306</v>
      </c>
      <c r="C222" s="124">
        <v>6</v>
      </c>
      <c r="D222" s="124">
        <v>0</v>
      </c>
      <c r="E222" s="5">
        <f t="shared" si="7"/>
        <v>6</v>
      </c>
      <c r="F222" s="90" t="e">
        <f t="shared" si="8"/>
        <v>#DIV/0!</v>
      </c>
      <c r="H222" s="124">
        <v>2</v>
      </c>
      <c r="J222" s="124">
        <v>4</v>
      </c>
    </row>
    <row r="223" spans="1:10" ht="15" x14ac:dyDescent="0.25">
      <c r="A223" s="133">
        <v>563</v>
      </c>
      <c r="B223" s="173" t="s">
        <v>393</v>
      </c>
      <c r="C223" s="124">
        <v>1</v>
      </c>
      <c r="D223" s="174">
        <v>0</v>
      </c>
      <c r="E223" s="176">
        <f t="shared" si="7"/>
        <v>1</v>
      </c>
      <c r="F223" s="90" t="e">
        <f t="shared" si="8"/>
        <v>#DIV/0!</v>
      </c>
      <c r="H223" s="124">
        <v>0</v>
      </c>
      <c r="J223" s="124">
        <v>1</v>
      </c>
    </row>
    <row r="224" spans="1:10" ht="15" x14ac:dyDescent="0.25">
      <c r="A224" s="133">
        <v>599</v>
      </c>
      <c r="B224" s="214" t="s">
        <v>221</v>
      </c>
      <c r="C224" s="124">
        <v>52</v>
      </c>
      <c r="D224" s="124">
        <v>74</v>
      </c>
      <c r="E224" s="5">
        <f t="shared" si="7"/>
        <v>-22</v>
      </c>
      <c r="F224" s="90">
        <f t="shared" si="8"/>
        <v>-0.29729729729729731</v>
      </c>
      <c r="H224" s="124">
        <v>29</v>
      </c>
      <c r="J224" s="124">
        <v>23</v>
      </c>
    </row>
    <row r="225" spans="1:10" ht="15" x14ac:dyDescent="0.25">
      <c r="A225" s="133">
        <v>601</v>
      </c>
      <c r="B225" s="214" t="s">
        <v>130</v>
      </c>
      <c r="C225" s="124">
        <v>122</v>
      </c>
      <c r="D225" s="124">
        <v>121</v>
      </c>
      <c r="E225" s="5">
        <f t="shared" si="7"/>
        <v>1</v>
      </c>
      <c r="F225" s="90">
        <f t="shared" si="8"/>
        <v>8.2644628099173556E-3</v>
      </c>
      <c r="H225" s="124">
        <v>66</v>
      </c>
      <c r="J225" s="124">
        <v>56</v>
      </c>
    </row>
    <row r="226" spans="1:10" ht="15" x14ac:dyDescent="0.25">
      <c r="A226" s="133">
        <v>602</v>
      </c>
      <c r="B226" s="214" t="s">
        <v>274</v>
      </c>
      <c r="C226" s="124">
        <v>35</v>
      </c>
      <c r="D226" s="124">
        <v>21</v>
      </c>
      <c r="E226" s="5">
        <f t="shared" si="7"/>
        <v>14</v>
      </c>
      <c r="F226" s="90">
        <f t="shared" si="8"/>
        <v>0.66666666666666663</v>
      </c>
      <c r="H226" s="124">
        <v>17</v>
      </c>
      <c r="J226" s="124">
        <v>18</v>
      </c>
    </row>
    <row r="227" spans="1:10" ht="15" x14ac:dyDescent="0.25">
      <c r="A227" s="133">
        <v>606</v>
      </c>
      <c r="B227" s="214" t="s">
        <v>36</v>
      </c>
      <c r="C227" s="124">
        <v>26</v>
      </c>
      <c r="D227" s="124">
        <v>31</v>
      </c>
      <c r="E227" s="5">
        <f t="shared" si="7"/>
        <v>-5</v>
      </c>
      <c r="F227" s="90">
        <f t="shared" si="8"/>
        <v>-0.16129032258064516</v>
      </c>
      <c r="H227" s="124">
        <v>13</v>
      </c>
      <c r="J227" s="124">
        <v>13</v>
      </c>
    </row>
    <row r="228" spans="1:10" ht="15" x14ac:dyDescent="0.25">
      <c r="A228" s="133">
        <v>607</v>
      </c>
      <c r="B228" s="214" t="s">
        <v>351</v>
      </c>
      <c r="C228" s="124">
        <v>3</v>
      </c>
      <c r="D228" s="124">
        <v>2</v>
      </c>
      <c r="E228" s="5">
        <f t="shared" si="7"/>
        <v>1</v>
      </c>
      <c r="F228" s="90">
        <f t="shared" si="8"/>
        <v>0.5</v>
      </c>
      <c r="H228" s="124">
        <v>1</v>
      </c>
      <c r="J228" s="124">
        <v>2</v>
      </c>
    </row>
    <row r="229" spans="1:10" ht="15" x14ac:dyDescent="0.25">
      <c r="A229" s="133">
        <v>609</v>
      </c>
      <c r="B229" s="214" t="s">
        <v>169</v>
      </c>
      <c r="C229" s="124">
        <v>192</v>
      </c>
      <c r="D229" s="124">
        <v>114</v>
      </c>
      <c r="E229" s="5">
        <f t="shared" si="7"/>
        <v>78</v>
      </c>
      <c r="F229" s="90">
        <f t="shared" si="8"/>
        <v>0.68421052631578949</v>
      </c>
      <c r="H229" s="124">
        <v>112</v>
      </c>
      <c r="J229" s="124">
        <v>80</v>
      </c>
    </row>
    <row r="230" spans="1:10" ht="15" x14ac:dyDescent="0.25">
      <c r="A230" s="133">
        <v>610</v>
      </c>
      <c r="B230" s="214" t="s">
        <v>48</v>
      </c>
      <c r="C230" s="124">
        <v>67</v>
      </c>
      <c r="D230" s="124">
        <v>97</v>
      </c>
      <c r="E230" s="5">
        <f t="shared" si="7"/>
        <v>-30</v>
      </c>
      <c r="F230" s="90">
        <f t="shared" si="8"/>
        <v>-0.30927835051546393</v>
      </c>
      <c r="H230" s="124">
        <v>27</v>
      </c>
      <c r="J230" s="124">
        <v>40</v>
      </c>
    </row>
    <row r="231" spans="1:10" ht="15" x14ac:dyDescent="0.25">
      <c r="A231" s="133">
        <v>611</v>
      </c>
      <c r="B231" s="214" t="s">
        <v>131</v>
      </c>
      <c r="C231" s="124">
        <v>38</v>
      </c>
      <c r="D231" s="124">
        <v>35</v>
      </c>
      <c r="E231" s="5">
        <f t="shared" si="7"/>
        <v>3</v>
      </c>
      <c r="F231" s="90">
        <f t="shared" si="8"/>
        <v>8.5714285714285715E-2</v>
      </c>
      <c r="H231" s="124">
        <v>16</v>
      </c>
      <c r="J231" s="124">
        <v>22</v>
      </c>
    </row>
    <row r="232" spans="1:10" ht="15" x14ac:dyDescent="0.25">
      <c r="A232" s="133">
        <v>612</v>
      </c>
      <c r="B232" s="214" t="s">
        <v>30</v>
      </c>
      <c r="C232" s="124">
        <v>298</v>
      </c>
      <c r="D232" s="124">
        <v>295</v>
      </c>
      <c r="E232" s="5">
        <f t="shared" si="7"/>
        <v>3</v>
      </c>
      <c r="F232" s="90">
        <f t="shared" si="8"/>
        <v>1.0169491525423728E-2</v>
      </c>
      <c r="H232" s="124">
        <v>153</v>
      </c>
      <c r="J232" s="124">
        <v>145</v>
      </c>
    </row>
    <row r="233" spans="1:10" ht="15" x14ac:dyDescent="0.25">
      <c r="A233" s="133">
        <v>615</v>
      </c>
      <c r="B233" s="214" t="s">
        <v>272</v>
      </c>
      <c r="C233" s="124">
        <v>1</v>
      </c>
      <c r="D233" s="124">
        <v>2</v>
      </c>
      <c r="E233" s="5">
        <f t="shared" si="7"/>
        <v>-1</v>
      </c>
      <c r="F233" s="90">
        <f t="shared" si="8"/>
        <v>-0.5</v>
      </c>
      <c r="H233" s="124">
        <v>0</v>
      </c>
      <c r="J233" s="124">
        <v>1</v>
      </c>
    </row>
    <row r="234" spans="1:10" ht="15" x14ac:dyDescent="0.25">
      <c r="A234" s="133">
        <v>616</v>
      </c>
      <c r="B234" s="214" t="s">
        <v>307</v>
      </c>
      <c r="C234" s="124">
        <v>20</v>
      </c>
      <c r="D234" s="124">
        <v>1</v>
      </c>
      <c r="E234" s="5">
        <f t="shared" si="7"/>
        <v>19</v>
      </c>
      <c r="F234" s="90">
        <f t="shared" si="8"/>
        <v>19</v>
      </c>
      <c r="H234" s="124">
        <v>14</v>
      </c>
      <c r="J234" s="124">
        <v>6</v>
      </c>
    </row>
    <row r="235" spans="1:10" ht="15" x14ac:dyDescent="0.25">
      <c r="A235" s="133">
        <v>621</v>
      </c>
      <c r="B235" s="214" t="s">
        <v>8</v>
      </c>
      <c r="C235" s="124">
        <v>710</v>
      </c>
      <c r="D235" s="124">
        <v>823</v>
      </c>
      <c r="E235" s="5">
        <f t="shared" si="7"/>
        <v>-113</v>
      </c>
      <c r="F235" s="90">
        <f t="shared" si="8"/>
        <v>-0.13730255164034022</v>
      </c>
      <c r="H235" s="124">
        <v>340</v>
      </c>
      <c r="J235" s="124">
        <v>370</v>
      </c>
    </row>
    <row r="236" spans="1:10" ht="15" x14ac:dyDescent="0.25">
      <c r="A236" s="133">
        <v>622</v>
      </c>
      <c r="B236" s="214" t="s">
        <v>55</v>
      </c>
      <c r="C236" s="124">
        <v>2</v>
      </c>
      <c r="D236" s="124">
        <v>4</v>
      </c>
      <c r="E236" s="5">
        <f t="shared" si="7"/>
        <v>-2</v>
      </c>
      <c r="F236" s="90">
        <f t="shared" si="8"/>
        <v>-0.5</v>
      </c>
      <c r="H236" s="124">
        <v>1</v>
      </c>
      <c r="J236" s="124">
        <v>1</v>
      </c>
    </row>
    <row r="237" spans="1:10" ht="15" x14ac:dyDescent="0.25">
      <c r="A237" s="133">
        <v>623</v>
      </c>
      <c r="B237" s="214" t="s">
        <v>231</v>
      </c>
      <c r="C237" s="124">
        <v>0</v>
      </c>
      <c r="D237" s="124">
        <v>31</v>
      </c>
      <c r="E237" s="5">
        <f t="shared" si="7"/>
        <v>-31</v>
      </c>
      <c r="F237" s="90">
        <f t="shared" si="8"/>
        <v>-1</v>
      </c>
      <c r="H237" s="124" t="s">
        <v>401</v>
      </c>
      <c r="J237" s="124" t="s">
        <v>401</v>
      </c>
    </row>
    <row r="238" spans="1:10" ht="15" x14ac:dyDescent="0.25">
      <c r="A238" s="133">
        <v>625</v>
      </c>
      <c r="B238" s="214" t="s">
        <v>19</v>
      </c>
      <c r="C238" s="124">
        <v>359</v>
      </c>
      <c r="D238" s="124">
        <v>398</v>
      </c>
      <c r="E238" s="5">
        <f t="shared" si="7"/>
        <v>-39</v>
      </c>
      <c r="F238" s="90">
        <f t="shared" si="8"/>
        <v>-9.7989949748743713E-2</v>
      </c>
      <c r="H238" s="124">
        <v>185</v>
      </c>
      <c r="J238" s="124">
        <v>174</v>
      </c>
    </row>
    <row r="239" spans="1:10" ht="15" x14ac:dyDescent="0.25">
      <c r="A239" s="133">
        <v>630</v>
      </c>
      <c r="B239" s="214" t="s">
        <v>277</v>
      </c>
      <c r="C239" s="124">
        <v>5</v>
      </c>
      <c r="D239" s="124">
        <v>5</v>
      </c>
      <c r="E239" s="5">
        <f t="shared" si="7"/>
        <v>0</v>
      </c>
      <c r="F239" s="90">
        <f t="shared" si="8"/>
        <v>0</v>
      </c>
      <c r="H239" s="124">
        <v>4</v>
      </c>
      <c r="J239" s="124">
        <v>1</v>
      </c>
    </row>
    <row r="240" spans="1:10" ht="15" x14ac:dyDescent="0.25">
      <c r="A240" s="133">
        <v>634</v>
      </c>
      <c r="B240" s="214" t="s">
        <v>93</v>
      </c>
      <c r="C240" s="124">
        <v>13</v>
      </c>
      <c r="D240" s="124">
        <v>31</v>
      </c>
      <c r="E240" s="5">
        <f t="shared" si="7"/>
        <v>-18</v>
      </c>
      <c r="F240" s="90">
        <f t="shared" si="8"/>
        <v>-0.58064516129032262</v>
      </c>
      <c r="H240" s="124">
        <v>7</v>
      </c>
      <c r="J240" s="124">
        <v>6</v>
      </c>
    </row>
    <row r="241" spans="1:10" ht="15" x14ac:dyDescent="0.25">
      <c r="A241" s="133">
        <v>639</v>
      </c>
      <c r="B241" s="214" t="s">
        <v>244</v>
      </c>
      <c r="C241" s="124">
        <v>32</v>
      </c>
      <c r="D241" s="124">
        <v>23</v>
      </c>
      <c r="E241" s="5">
        <f t="shared" si="7"/>
        <v>9</v>
      </c>
      <c r="F241" s="90">
        <f t="shared" si="8"/>
        <v>0.39130434782608697</v>
      </c>
      <c r="H241" s="124">
        <v>20</v>
      </c>
      <c r="J241" s="124">
        <v>12</v>
      </c>
    </row>
    <row r="242" spans="1:10" ht="15" x14ac:dyDescent="0.25">
      <c r="A242" s="133">
        <v>640</v>
      </c>
      <c r="B242" s="214" t="s">
        <v>249</v>
      </c>
      <c r="C242" s="124">
        <v>12</v>
      </c>
      <c r="D242" s="124">
        <v>14</v>
      </c>
      <c r="E242" s="5">
        <f t="shared" si="7"/>
        <v>-2</v>
      </c>
      <c r="F242" s="90">
        <f t="shared" si="8"/>
        <v>-0.14285714285714285</v>
      </c>
      <c r="H242" s="124">
        <v>6</v>
      </c>
      <c r="J242" s="124">
        <v>6</v>
      </c>
    </row>
    <row r="243" spans="1:10" ht="15" x14ac:dyDescent="0.25">
      <c r="A243" s="133">
        <v>641</v>
      </c>
      <c r="B243" s="214" t="s">
        <v>328</v>
      </c>
      <c r="C243" s="124">
        <v>0</v>
      </c>
      <c r="D243" s="124">
        <v>0</v>
      </c>
      <c r="E243" s="5">
        <f t="shared" si="7"/>
        <v>0</v>
      </c>
      <c r="F243" s="90" t="e">
        <f t="shared" si="8"/>
        <v>#DIV/0!</v>
      </c>
      <c r="H243" s="124"/>
      <c r="J243" s="124"/>
    </row>
    <row r="244" spans="1:10" ht="15" x14ac:dyDescent="0.25">
      <c r="A244" s="133">
        <v>642</v>
      </c>
      <c r="B244" s="214" t="s">
        <v>16</v>
      </c>
      <c r="C244" s="124">
        <v>184</v>
      </c>
      <c r="D244" s="124">
        <v>262</v>
      </c>
      <c r="E244" s="5">
        <f t="shared" si="7"/>
        <v>-78</v>
      </c>
      <c r="F244" s="90">
        <f t="shared" si="8"/>
        <v>-0.29770992366412213</v>
      </c>
      <c r="H244" s="124">
        <v>94</v>
      </c>
      <c r="J244" s="124">
        <v>90</v>
      </c>
    </row>
    <row r="245" spans="1:10" ht="15" x14ac:dyDescent="0.25">
      <c r="A245" s="133">
        <v>643</v>
      </c>
      <c r="B245" s="214" t="s">
        <v>113</v>
      </c>
      <c r="C245" s="124">
        <v>28</v>
      </c>
      <c r="D245" s="124">
        <v>22</v>
      </c>
      <c r="E245" s="5">
        <f t="shared" si="7"/>
        <v>6</v>
      </c>
      <c r="F245" s="90">
        <f t="shared" si="8"/>
        <v>0.27272727272727271</v>
      </c>
      <c r="H245" s="124">
        <v>11</v>
      </c>
      <c r="J245" s="124">
        <v>17</v>
      </c>
    </row>
    <row r="246" spans="1:10" ht="15" x14ac:dyDescent="0.25">
      <c r="A246" s="133">
        <v>652</v>
      </c>
      <c r="B246" s="173" t="s">
        <v>394</v>
      </c>
      <c r="C246" s="124">
        <v>1</v>
      </c>
      <c r="D246" s="174">
        <v>0</v>
      </c>
      <c r="E246" s="176">
        <f t="shared" si="7"/>
        <v>1</v>
      </c>
      <c r="F246" s="90" t="e">
        <f t="shared" si="8"/>
        <v>#DIV/0!</v>
      </c>
      <c r="H246" s="124">
        <v>0</v>
      </c>
      <c r="J246" s="124">
        <v>1</v>
      </c>
    </row>
    <row r="247" spans="1:10" ht="15" x14ac:dyDescent="0.25">
      <c r="A247" s="133">
        <v>653</v>
      </c>
      <c r="B247" s="214" t="s">
        <v>308</v>
      </c>
      <c r="C247" s="124">
        <v>0</v>
      </c>
      <c r="D247" s="124">
        <v>0</v>
      </c>
      <c r="E247" s="5">
        <f t="shared" si="7"/>
        <v>0</v>
      </c>
      <c r="F247" s="90" t="e">
        <f t="shared" si="8"/>
        <v>#DIV/0!</v>
      </c>
      <c r="H247" s="124"/>
      <c r="J247" s="124"/>
    </row>
    <row r="248" spans="1:10" ht="15" x14ac:dyDescent="0.25">
      <c r="A248" s="133">
        <v>654</v>
      </c>
      <c r="B248" s="214" t="s">
        <v>209</v>
      </c>
      <c r="C248" s="124">
        <v>185</v>
      </c>
      <c r="D248" s="124">
        <v>156</v>
      </c>
      <c r="E248" s="5">
        <f t="shared" si="7"/>
        <v>29</v>
      </c>
      <c r="F248" s="90">
        <f t="shared" si="8"/>
        <v>0.1858974358974359</v>
      </c>
      <c r="H248" s="124">
        <v>83</v>
      </c>
      <c r="J248" s="124">
        <v>102</v>
      </c>
    </row>
    <row r="249" spans="1:10" ht="15" x14ac:dyDescent="0.25">
      <c r="A249" s="133">
        <v>655</v>
      </c>
      <c r="B249" s="214" t="s">
        <v>352</v>
      </c>
      <c r="C249" s="124">
        <v>0</v>
      </c>
      <c r="D249" s="124">
        <v>21</v>
      </c>
      <c r="E249" s="5">
        <f t="shared" si="7"/>
        <v>-21</v>
      </c>
      <c r="F249" s="90">
        <f t="shared" si="8"/>
        <v>-1</v>
      </c>
      <c r="H249" s="124" t="s">
        <v>401</v>
      </c>
      <c r="J249" s="124" t="s">
        <v>401</v>
      </c>
    </row>
    <row r="250" spans="1:10" ht="15" x14ac:dyDescent="0.25">
      <c r="A250" s="133">
        <v>658</v>
      </c>
      <c r="B250" s="214" t="s">
        <v>379</v>
      </c>
      <c r="C250" s="124">
        <v>8</v>
      </c>
      <c r="D250" s="124">
        <v>11</v>
      </c>
      <c r="E250" s="5">
        <f t="shared" si="7"/>
        <v>-3</v>
      </c>
      <c r="F250" s="90">
        <f t="shared" si="8"/>
        <v>-0.27272727272727271</v>
      </c>
      <c r="H250" s="124">
        <v>3</v>
      </c>
      <c r="J250" s="124">
        <v>5</v>
      </c>
    </row>
    <row r="251" spans="1:10" ht="15" x14ac:dyDescent="0.25">
      <c r="A251" s="133">
        <v>659</v>
      </c>
      <c r="B251" s="214" t="s">
        <v>264</v>
      </c>
      <c r="C251" s="124">
        <v>28</v>
      </c>
      <c r="D251" s="124">
        <v>18</v>
      </c>
      <c r="E251" s="5">
        <f t="shared" si="7"/>
        <v>10</v>
      </c>
      <c r="F251" s="90">
        <f t="shared" si="8"/>
        <v>0.55555555555555558</v>
      </c>
      <c r="H251" s="124">
        <v>11</v>
      </c>
      <c r="J251" s="124">
        <v>17</v>
      </c>
    </row>
    <row r="252" spans="1:10" ht="15" x14ac:dyDescent="0.25">
      <c r="A252" s="133">
        <v>660</v>
      </c>
      <c r="B252" s="214" t="s">
        <v>234</v>
      </c>
      <c r="C252" s="124">
        <v>16</v>
      </c>
      <c r="D252" s="124">
        <v>22</v>
      </c>
      <c r="E252" s="5">
        <f t="shared" si="7"/>
        <v>-6</v>
      </c>
      <c r="F252" s="90">
        <f t="shared" si="8"/>
        <v>-0.27272727272727271</v>
      </c>
      <c r="H252" s="124">
        <v>7</v>
      </c>
      <c r="J252" s="124">
        <v>9</v>
      </c>
    </row>
    <row r="253" spans="1:10" ht="15" x14ac:dyDescent="0.25">
      <c r="A253" s="133">
        <v>661</v>
      </c>
      <c r="B253" s="173" t="s">
        <v>395</v>
      </c>
      <c r="C253" s="124">
        <v>3</v>
      </c>
      <c r="D253" s="174">
        <v>0</v>
      </c>
      <c r="E253" s="176">
        <f t="shared" si="7"/>
        <v>3</v>
      </c>
      <c r="F253" s="90" t="e">
        <f t="shared" si="8"/>
        <v>#DIV/0!</v>
      </c>
      <c r="H253" s="124">
        <v>2</v>
      </c>
      <c r="J253" s="124">
        <v>1</v>
      </c>
    </row>
    <row r="254" spans="1:10" ht="15" x14ac:dyDescent="0.25">
      <c r="A254" s="133">
        <v>662</v>
      </c>
      <c r="B254" s="214" t="s">
        <v>347</v>
      </c>
      <c r="C254" s="124">
        <v>0</v>
      </c>
      <c r="D254" s="124">
        <v>0</v>
      </c>
      <c r="E254" s="5">
        <f t="shared" si="7"/>
        <v>0</v>
      </c>
      <c r="F254" s="90" t="e">
        <f t="shared" si="8"/>
        <v>#DIV/0!</v>
      </c>
      <c r="H254" s="124"/>
      <c r="J254" s="124"/>
    </row>
    <row r="255" spans="1:10" ht="15" x14ac:dyDescent="0.25">
      <c r="A255" s="133">
        <v>663</v>
      </c>
      <c r="B255" s="214" t="s">
        <v>45</v>
      </c>
      <c r="C255" s="124">
        <v>113</v>
      </c>
      <c r="D255" s="124">
        <v>77</v>
      </c>
      <c r="E255" s="5">
        <f t="shared" si="7"/>
        <v>36</v>
      </c>
      <c r="F255" s="90">
        <f t="shared" si="8"/>
        <v>0.46753246753246752</v>
      </c>
      <c r="H255" s="124">
        <v>59</v>
      </c>
      <c r="J255" s="124">
        <v>54</v>
      </c>
    </row>
    <row r="256" spans="1:10" ht="15" x14ac:dyDescent="0.25">
      <c r="A256" s="133">
        <v>670</v>
      </c>
      <c r="B256" s="214" t="s">
        <v>191</v>
      </c>
      <c r="C256" s="124">
        <v>26</v>
      </c>
      <c r="D256" s="124">
        <v>40</v>
      </c>
      <c r="E256" s="5">
        <f t="shared" si="7"/>
        <v>-14</v>
      </c>
      <c r="F256" s="90">
        <f t="shared" si="8"/>
        <v>-0.35</v>
      </c>
      <c r="H256" s="124">
        <v>18</v>
      </c>
      <c r="J256" s="124">
        <v>8</v>
      </c>
    </row>
    <row r="257" spans="1:10" ht="15" x14ac:dyDescent="0.25">
      <c r="A257" s="133">
        <v>671</v>
      </c>
      <c r="B257" s="173" t="s">
        <v>396</v>
      </c>
      <c r="C257" s="124">
        <v>6</v>
      </c>
      <c r="D257" s="174">
        <v>0</v>
      </c>
      <c r="E257" s="176">
        <f t="shared" si="7"/>
        <v>6</v>
      </c>
      <c r="F257" s="90" t="e">
        <f t="shared" si="8"/>
        <v>#DIV/0!</v>
      </c>
      <c r="H257" s="124">
        <v>3</v>
      </c>
      <c r="J257" s="124">
        <v>3</v>
      </c>
    </row>
    <row r="258" spans="1:10" ht="15" x14ac:dyDescent="0.25">
      <c r="A258" s="133">
        <v>674</v>
      </c>
      <c r="B258" s="214" t="s">
        <v>250</v>
      </c>
      <c r="C258" s="124">
        <v>57</v>
      </c>
      <c r="D258" s="124">
        <v>57</v>
      </c>
      <c r="E258" s="5">
        <f t="shared" si="7"/>
        <v>0</v>
      </c>
      <c r="F258" s="90">
        <f t="shared" si="8"/>
        <v>0</v>
      </c>
      <c r="H258" s="124">
        <v>29</v>
      </c>
      <c r="J258" s="124">
        <v>28</v>
      </c>
    </row>
    <row r="259" spans="1:10" ht="15" x14ac:dyDescent="0.25">
      <c r="A259" s="133">
        <v>675</v>
      </c>
      <c r="B259" s="214" t="s">
        <v>210</v>
      </c>
      <c r="C259" s="124">
        <v>61</v>
      </c>
      <c r="D259" s="124">
        <v>79</v>
      </c>
      <c r="E259" s="5">
        <f t="shared" si="7"/>
        <v>-18</v>
      </c>
      <c r="F259" s="90">
        <f t="shared" si="8"/>
        <v>-0.22784810126582278</v>
      </c>
      <c r="H259" s="124">
        <v>28</v>
      </c>
      <c r="J259" s="124">
        <v>33</v>
      </c>
    </row>
    <row r="260" spans="1:10" ht="15" x14ac:dyDescent="0.25">
      <c r="A260" s="133">
        <v>678</v>
      </c>
      <c r="B260" s="214" t="s">
        <v>23</v>
      </c>
      <c r="C260" s="124">
        <v>146</v>
      </c>
      <c r="D260" s="124">
        <v>211</v>
      </c>
      <c r="E260" s="5">
        <f t="shared" ref="E260:E323" si="9">C260-D260</f>
        <v>-65</v>
      </c>
      <c r="F260" s="90">
        <f t="shared" si="8"/>
        <v>-0.30805687203791471</v>
      </c>
      <c r="H260" s="124">
        <v>69</v>
      </c>
      <c r="J260" s="124">
        <v>77</v>
      </c>
    </row>
    <row r="261" spans="1:10" ht="15" x14ac:dyDescent="0.25">
      <c r="A261" s="133">
        <v>679</v>
      </c>
      <c r="B261" s="214" t="s">
        <v>212</v>
      </c>
      <c r="C261" s="124">
        <v>293</v>
      </c>
      <c r="D261" s="124">
        <v>363</v>
      </c>
      <c r="E261" s="5">
        <f t="shared" si="9"/>
        <v>-70</v>
      </c>
      <c r="F261" s="90">
        <f t="shared" si="8"/>
        <v>-0.1928374655647383</v>
      </c>
      <c r="H261" s="124">
        <v>160</v>
      </c>
      <c r="J261" s="124">
        <v>133</v>
      </c>
    </row>
    <row r="262" spans="1:10" ht="15" x14ac:dyDescent="0.25">
      <c r="A262" s="133">
        <v>680</v>
      </c>
      <c r="B262" s="214" t="s">
        <v>341</v>
      </c>
      <c r="C262" s="124">
        <v>0</v>
      </c>
      <c r="D262" s="124">
        <v>0</v>
      </c>
      <c r="E262" s="5">
        <f t="shared" si="9"/>
        <v>0</v>
      </c>
      <c r="F262" s="90" t="e">
        <f t="shared" si="8"/>
        <v>#DIV/0!</v>
      </c>
      <c r="H262" s="124"/>
      <c r="J262" s="124"/>
    </row>
    <row r="263" spans="1:10" ht="15" x14ac:dyDescent="0.25">
      <c r="A263" s="133">
        <v>681</v>
      </c>
      <c r="B263" s="214" t="s">
        <v>309</v>
      </c>
      <c r="C263" s="124">
        <v>34</v>
      </c>
      <c r="D263" s="124">
        <v>40</v>
      </c>
      <c r="E263" s="5">
        <f t="shared" si="9"/>
        <v>-6</v>
      </c>
      <c r="F263" s="90">
        <f t="shared" si="8"/>
        <v>-0.15</v>
      </c>
      <c r="H263" s="124">
        <v>17</v>
      </c>
      <c r="J263" s="124">
        <v>17</v>
      </c>
    </row>
    <row r="264" spans="1:10" ht="15" x14ac:dyDescent="0.25">
      <c r="A264" s="133">
        <v>682</v>
      </c>
      <c r="B264" s="214" t="s">
        <v>273</v>
      </c>
      <c r="C264" s="124">
        <v>44</v>
      </c>
      <c r="D264" s="124">
        <v>24</v>
      </c>
      <c r="E264" s="5">
        <f t="shared" si="9"/>
        <v>20</v>
      </c>
      <c r="F264" s="90">
        <f t="shared" si="8"/>
        <v>0.83333333333333337</v>
      </c>
      <c r="H264" s="124">
        <v>25</v>
      </c>
      <c r="J264" s="124">
        <v>19</v>
      </c>
    </row>
    <row r="265" spans="1:10" ht="15" x14ac:dyDescent="0.25">
      <c r="A265" s="133">
        <v>683</v>
      </c>
      <c r="B265" s="214" t="s">
        <v>279</v>
      </c>
      <c r="C265" s="124">
        <v>2</v>
      </c>
      <c r="D265" s="124">
        <v>1</v>
      </c>
      <c r="E265" s="5">
        <f t="shared" si="9"/>
        <v>1</v>
      </c>
      <c r="F265" s="90">
        <f t="shared" si="8"/>
        <v>1</v>
      </c>
      <c r="H265" s="124">
        <v>1</v>
      </c>
      <c r="J265" s="124">
        <v>1</v>
      </c>
    </row>
    <row r="266" spans="1:10" ht="15" x14ac:dyDescent="0.25">
      <c r="A266" s="133">
        <v>684</v>
      </c>
      <c r="B266" s="214" t="s">
        <v>380</v>
      </c>
      <c r="C266" s="124">
        <v>7</v>
      </c>
      <c r="D266" s="124">
        <v>4</v>
      </c>
      <c r="E266" s="5">
        <f t="shared" si="9"/>
        <v>3</v>
      </c>
      <c r="F266" s="90">
        <f t="shared" si="8"/>
        <v>0.75</v>
      </c>
      <c r="H266" s="124">
        <v>3</v>
      </c>
      <c r="J266" s="124">
        <v>4</v>
      </c>
    </row>
    <row r="267" spans="1:10" ht="15" x14ac:dyDescent="0.25">
      <c r="A267" s="133">
        <v>695</v>
      </c>
      <c r="B267" s="214" t="s">
        <v>329</v>
      </c>
      <c r="C267" s="124">
        <v>12</v>
      </c>
      <c r="D267" s="124">
        <v>0</v>
      </c>
      <c r="E267" s="5">
        <f t="shared" si="9"/>
        <v>12</v>
      </c>
      <c r="F267" s="90" t="e">
        <f t="shared" si="8"/>
        <v>#DIV/0!</v>
      </c>
      <c r="H267" s="124">
        <v>9</v>
      </c>
      <c r="J267" s="124">
        <v>3</v>
      </c>
    </row>
    <row r="268" spans="1:10" ht="15" x14ac:dyDescent="0.25">
      <c r="A268" s="133">
        <v>696</v>
      </c>
      <c r="B268" s="173" t="s">
        <v>397</v>
      </c>
      <c r="C268" s="124">
        <v>2</v>
      </c>
      <c r="D268" s="174">
        <v>0</v>
      </c>
      <c r="E268" s="176">
        <f t="shared" si="9"/>
        <v>2</v>
      </c>
      <c r="F268" s="90" t="e">
        <f t="shared" si="8"/>
        <v>#DIV/0!</v>
      </c>
      <c r="H268" s="124">
        <v>1</v>
      </c>
      <c r="J268" s="124">
        <v>1</v>
      </c>
    </row>
    <row r="269" spans="1:10" ht="15" x14ac:dyDescent="0.25">
      <c r="A269" s="133">
        <v>701</v>
      </c>
      <c r="B269" s="214" t="s">
        <v>94</v>
      </c>
      <c r="C269" s="124">
        <v>17</v>
      </c>
      <c r="D269" s="124">
        <v>40</v>
      </c>
      <c r="E269" s="5">
        <f t="shared" si="9"/>
        <v>-23</v>
      </c>
      <c r="F269" s="90">
        <f t="shared" si="8"/>
        <v>-0.57499999999999996</v>
      </c>
      <c r="H269" s="124">
        <v>9</v>
      </c>
      <c r="J269" s="124">
        <v>8</v>
      </c>
    </row>
    <row r="270" spans="1:10" ht="15" x14ac:dyDescent="0.25">
      <c r="A270" s="133">
        <v>704</v>
      </c>
      <c r="B270" s="214" t="s">
        <v>356</v>
      </c>
      <c r="C270" s="124">
        <v>1</v>
      </c>
      <c r="D270" s="124">
        <v>0</v>
      </c>
      <c r="E270" s="5">
        <f t="shared" si="9"/>
        <v>1</v>
      </c>
      <c r="F270" s="90" t="e">
        <f t="shared" si="8"/>
        <v>#DIV/0!</v>
      </c>
      <c r="H270" s="124">
        <v>1</v>
      </c>
      <c r="J270" s="124">
        <v>0</v>
      </c>
    </row>
    <row r="271" spans="1:10" ht="15" x14ac:dyDescent="0.25">
      <c r="A271" s="133">
        <v>707</v>
      </c>
      <c r="B271" s="214" t="s">
        <v>381</v>
      </c>
      <c r="C271" s="124">
        <v>0</v>
      </c>
      <c r="D271" s="124">
        <v>2</v>
      </c>
      <c r="E271" s="5">
        <f t="shared" si="9"/>
        <v>-2</v>
      </c>
      <c r="F271" s="90">
        <f t="shared" ref="F271:F334" si="10">E271/D271</f>
        <v>-1</v>
      </c>
      <c r="H271" s="124" t="s">
        <v>401</v>
      </c>
      <c r="J271" s="124" t="s">
        <v>401</v>
      </c>
    </row>
    <row r="272" spans="1:10" ht="15" x14ac:dyDescent="0.25">
      <c r="A272" s="133">
        <v>709</v>
      </c>
      <c r="B272" s="214" t="s">
        <v>155</v>
      </c>
      <c r="C272" s="124">
        <v>93</v>
      </c>
      <c r="D272" s="124">
        <v>115</v>
      </c>
      <c r="E272" s="5">
        <f t="shared" si="9"/>
        <v>-22</v>
      </c>
      <c r="F272" s="90">
        <f t="shared" si="10"/>
        <v>-0.19130434782608696</v>
      </c>
      <c r="H272" s="124">
        <v>54</v>
      </c>
      <c r="J272" s="124">
        <v>39</v>
      </c>
    </row>
    <row r="273" spans="1:10" ht="15" x14ac:dyDescent="0.25">
      <c r="A273" s="133">
        <v>710</v>
      </c>
      <c r="B273" s="214" t="s">
        <v>382</v>
      </c>
      <c r="C273" s="124">
        <v>0</v>
      </c>
      <c r="D273" s="124">
        <v>1</v>
      </c>
      <c r="E273" s="5">
        <f t="shared" si="9"/>
        <v>-1</v>
      </c>
      <c r="F273" s="90">
        <f t="shared" si="10"/>
        <v>-1</v>
      </c>
      <c r="H273" s="124" t="s">
        <v>401</v>
      </c>
      <c r="J273" s="124" t="s">
        <v>401</v>
      </c>
    </row>
    <row r="274" spans="1:10" ht="15" x14ac:dyDescent="0.25">
      <c r="A274" s="133">
        <v>711</v>
      </c>
      <c r="B274" s="214" t="s">
        <v>245</v>
      </c>
      <c r="C274" s="124">
        <v>17</v>
      </c>
      <c r="D274" s="124">
        <v>17</v>
      </c>
      <c r="E274" s="5">
        <f t="shared" si="9"/>
        <v>0</v>
      </c>
      <c r="F274" s="90">
        <f t="shared" si="10"/>
        <v>0</v>
      </c>
      <c r="H274" s="124">
        <v>9</v>
      </c>
      <c r="J274" s="124">
        <v>8</v>
      </c>
    </row>
    <row r="275" spans="1:10" ht="15" x14ac:dyDescent="0.25">
      <c r="A275" s="133">
        <v>712</v>
      </c>
      <c r="B275" s="214" t="s">
        <v>213</v>
      </c>
      <c r="C275" s="124">
        <v>172</v>
      </c>
      <c r="D275" s="124">
        <v>216</v>
      </c>
      <c r="E275" s="5">
        <f t="shared" si="9"/>
        <v>-44</v>
      </c>
      <c r="F275" s="90">
        <f t="shared" si="10"/>
        <v>-0.20370370370370369</v>
      </c>
      <c r="H275" s="124">
        <v>87</v>
      </c>
      <c r="J275" s="124">
        <v>85</v>
      </c>
    </row>
    <row r="276" spans="1:10" ht="15" x14ac:dyDescent="0.25">
      <c r="A276" s="133">
        <v>716</v>
      </c>
      <c r="B276" s="214" t="s">
        <v>353</v>
      </c>
      <c r="C276" s="124">
        <v>0</v>
      </c>
      <c r="D276" s="124">
        <v>0</v>
      </c>
      <c r="E276" s="5">
        <f t="shared" si="9"/>
        <v>0</v>
      </c>
      <c r="F276" s="90" t="e">
        <f t="shared" si="10"/>
        <v>#DIV/0!</v>
      </c>
      <c r="H276" s="124"/>
      <c r="J276" s="124"/>
    </row>
    <row r="277" spans="1:10" ht="15" x14ac:dyDescent="0.25">
      <c r="A277" s="133">
        <v>717</v>
      </c>
      <c r="B277" s="214" t="s">
        <v>222</v>
      </c>
      <c r="C277" s="124">
        <v>27</v>
      </c>
      <c r="D277" s="124">
        <v>5</v>
      </c>
      <c r="E277" s="5">
        <f t="shared" si="9"/>
        <v>22</v>
      </c>
      <c r="F277" s="90">
        <f t="shared" si="10"/>
        <v>4.4000000000000004</v>
      </c>
      <c r="H277" s="124">
        <v>9</v>
      </c>
      <c r="J277" s="124">
        <v>18</v>
      </c>
    </row>
    <row r="278" spans="1:10" ht="15" x14ac:dyDescent="0.25">
      <c r="A278" s="133">
        <v>718</v>
      </c>
      <c r="B278" s="214" t="s">
        <v>118</v>
      </c>
      <c r="C278" s="124">
        <v>99</v>
      </c>
      <c r="D278" s="124">
        <v>129</v>
      </c>
      <c r="E278" s="5">
        <f t="shared" si="9"/>
        <v>-30</v>
      </c>
      <c r="F278" s="90">
        <f t="shared" si="10"/>
        <v>-0.23255813953488372</v>
      </c>
      <c r="H278" s="124">
        <v>49</v>
      </c>
      <c r="J278" s="124">
        <v>50</v>
      </c>
    </row>
    <row r="279" spans="1:10" ht="15" x14ac:dyDescent="0.25">
      <c r="A279" s="133">
        <v>720</v>
      </c>
      <c r="B279" s="214" t="s">
        <v>357</v>
      </c>
      <c r="C279" s="124">
        <v>11</v>
      </c>
      <c r="D279" s="124">
        <v>7</v>
      </c>
      <c r="E279" s="5">
        <f t="shared" si="9"/>
        <v>4</v>
      </c>
      <c r="F279" s="90">
        <f t="shared" si="10"/>
        <v>0.5714285714285714</v>
      </c>
      <c r="H279" s="124">
        <v>3</v>
      </c>
      <c r="J279" s="124">
        <v>8</v>
      </c>
    </row>
    <row r="280" spans="1:10" ht="15" x14ac:dyDescent="0.25">
      <c r="A280" s="133">
        <v>721</v>
      </c>
      <c r="B280" s="214" t="s">
        <v>70</v>
      </c>
      <c r="C280" s="124">
        <v>13</v>
      </c>
      <c r="D280" s="124">
        <v>16</v>
      </c>
      <c r="E280" s="5">
        <f t="shared" si="9"/>
        <v>-3</v>
      </c>
      <c r="F280" s="90">
        <f t="shared" si="10"/>
        <v>-0.1875</v>
      </c>
      <c r="H280" s="124">
        <v>8</v>
      </c>
      <c r="J280" s="124">
        <v>5</v>
      </c>
    </row>
    <row r="281" spans="1:10" ht="15" x14ac:dyDescent="0.25">
      <c r="A281" s="133">
        <v>722</v>
      </c>
      <c r="B281" s="214" t="s">
        <v>27</v>
      </c>
      <c r="C281" s="124">
        <v>329</v>
      </c>
      <c r="D281" s="124">
        <v>225</v>
      </c>
      <c r="E281" s="5">
        <f t="shared" si="9"/>
        <v>104</v>
      </c>
      <c r="F281" s="90">
        <f t="shared" si="10"/>
        <v>0.4622222222222222</v>
      </c>
      <c r="H281" s="124">
        <v>183</v>
      </c>
      <c r="J281" s="124">
        <v>146</v>
      </c>
    </row>
    <row r="282" spans="1:10" ht="15" x14ac:dyDescent="0.25">
      <c r="A282" s="133">
        <v>723</v>
      </c>
      <c r="B282" s="214" t="s">
        <v>39</v>
      </c>
      <c r="C282" s="124">
        <v>172</v>
      </c>
      <c r="D282" s="124">
        <v>204</v>
      </c>
      <c r="E282" s="5">
        <f t="shared" si="9"/>
        <v>-32</v>
      </c>
      <c r="F282" s="90">
        <f t="shared" si="10"/>
        <v>-0.15686274509803921</v>
      </c>
      <c r="H282" s="124">
        <v>69</v>
      </c>
      <c r="J282" s="124">
        <v>103</v>
      </c>
    </row>
    <row r="283" spans="1:10" ht="15" x14ac:dyDescent="0.25">
      <c r="A283" s="133">
        <v>724</v>
      </c>
      <c r="B283" s="214" t="s">
        <v>37</v>
      </c>
      <c r="C283" s="124">
        <v>199</v>
      </c>
      <c r="D283" s="124">
        <v>204</v>
      </c>
      <c r="E283" s="5">
        <f t="shared" si="9"/>
        <v>-5</v>
      </c>
      <c r="F283" s="90">
        <f t="shared" si="10"/>
        <v>-2.4509803921568627E-2</v>
      </c>
      <c r="H283" s="124">
        <v>105</v>
      </c>
      <c r="J283" s="124">
        <v>94</v>
      </c>
    </row>
    <row r="284" spans="1:10" ht="15" x14ac:dyDescent="0.25">
      <c r="A284" s="133">
        <v>725</v>
      </c>
      <c r="B284" s="214" t="s">
        <v>172</v>
      </c>
      <c r="C284" s="124">
        <v>9</v>
      </c>
      <c r="D284" s="124">
        <v>8</v>
      </c>
      <c r="E284" s="5">
        <f t="shared" si="9"/>
        <v>1</v>
      </c>
      <c r="F284" s="90">
        <f t="shared" si="10"/>
        <v>0.125</v>
      </c>
      <c r="H284" s="124">
        <v>5</v>
      </c>
      <c r="J284" s="124">
        <v>4</v>
      </c>
    </row>
    <row r="285" spans="1:10" ht="15" x14ac:dyDescent="0.25">
      <c r="A285" s="133">
        <v>728</v>
      </c>
      <c r="B285" s="214" t="s">
        <v>146</v>
      </c>
      <c r="C285" s="124">
        <v>130</v>
      </c>
      <c r="D285" s="124">
        <v>133</v>
      </c>
      <c r="E285" s="5">
        <f t="shared" si="9"/>
        <v>-3</v>
      </c>
      <c r="F285" s="90">
        <f t="shared" si="10"/>
        <v>-2.2556390977443608E-2</v>
      </c>
      <c r="H285" s="124">
        <v>69</v>
      </c>
      <c r="J285" s="124">
        <v>61</v>
      </c>
    </row>
    <row r="286" spans="1:10" ht="15" x14ac:dyDescent="0.25">
      <c r="A286" s="133">
        <v>729</v>
      </c>
      <c r="B286" s="173" t="s">
        <v>398</v>
      </c>
      <c r="C286" s="124">
        <v>2</v>
      </c>
      <c r="D286" s="174">
        <v>0</v>
      </c>
      <c r="E286" s="176">
        <f t="shared" si="9"/>
        <v>2</v>
      </c>
      <c r="F286" s="90" t="e">
        <f t="shared" si="10"/>
        <v>#DIV/0!</v>
      </c>
      <c r="H286" s="124">
        <v>0</v>
      </c>
      <c r="J286" s="124">
        <v>2</v>
      </c>
    </row>
    <row r="287" spans="1:10" ht="15" x14ac:dyDescent="0.25">
      <c r="A287" s="133">
        <v>731</v>
      </c>
      <c r="B287" s="214" t="s">
        <v>190</v>
      </c>
      <c r="C287" s="124">
        <v>26</v>
      </c>
      <c r="D287" s="124">
        <v>39</v>
      </c>
      <c r="E287" s="5">
        <f t="shared" si="9"/>
        <v>-13</v>
      </c>
      <c r="F287" s="90">
        <f t="shared" si="10"/>
        <v>-0.33333333333333331</v>
      </c>
      <c r="H287" s="124">
        <v>13</v>
      </c>
      <c r="J287" s="124">
        <v>13</v>
      </c>
    </row>
    <row r="288" spans="1:10" ht="15" x14ac:dyDescent="0.25">
      <c r="A288" s="133">
        <v>732</v>
      </c>
      <c r="B288" s="214" t="s">
        <v>344</v>
      </c>
      <c r="C288" s="124">
        <v>66</v>
      </c>
      <c r="D288" s="124">
        <v>49</v>
      </c>
      <c r="E288" s="5">
        <f t="shared" si="9"/>
        <v>17</v>
      </c>
      <c r="F288" s="90">
        <f t="shared" si="10"/>
        <v>0.34693877551020408</v>
      </c>
      <c r="H288" s="124">
        <v>34</v>
      </c>
      <c r="J288" s="124">
        <v>32</v>
      </c>
    </row>
    <row r="289" spans="1:10" ht="15" x14ac:dyDescent="0.25">
      <c r="A289" s="133">
        <v>734</v>
      </c>
      <c r="B289" s="214" t="s">
        <v>77</v>
      </c>
      <c r="C289" s="124">
        <v>4</v>
      </c>
      <c r="D289" s="124">
        <v>5</v>
      </c>
      <c r="E289" s="5">
        <f t="shared" si="9"/>
        <v>-1</v>
      </c>
      <c r="F289" s="90">
        <f t="shared" si="10"/>
        <v>-0.2</v>
      </c>
      <c r="H289" s="124">
        <v>3</v>
      </c>
      <c r="J289" s="124">
        <v>1</v>
      </c>
    </row>
    <row r="290" spans="1:10" ht="15" x14ac:dyDescent="0.25">
      <c r="A290" s="133">
        <v>735</v>
      </c>
      <c r="B290" s="214" t="s">
        <v>84</v>
      </c>
      <c r="C290" s="124">
        <v>151</v>
      </c>
      <c r="D290" s="124">
        <v>186</v>
      </c>
      <c r="E290" s="5">
        <f t="shared" si="9"/>
        <v>-35</v>
      </c>
      <c r="F290" s="90">
        <f t="shared" si="10"/>
        <v>-0.18817204301075269</v>
      </c>
      <c r="H290" s="124">
        <v>78</v>
      </c>
      <c r="J290" s="124">
        <v>73</v>
      </c>
    </row>
    <row r="291" spans="1:10" ht="15" x14ac:dyDescent="0.25">
      <c r="A291" s="133">
        <v>736</v>
      </c>
      <c r="B291" s="214" t="s">
        <v>150</v>
      </c>
      <c r="C291" s="124">
        <v>49</v>
      </c>
      <c r="D291" s="124">
        <v>42</v>
      </c>
      <c r="E291" s="5">
        <f t="shared" si="9"/>
        <v>7</v>
      </c>
      <c r="F291" s="90">
        <f t="shared" si="10"/>
        <v>0.16666666666666666</v>
      </c>
      <c r="H291" s="124">
        <v>25</v>
      </c>
      <c r="J291" s="124">
        <v>24</v>
      </c>
    </row>
    <row r="292" spans="1:10" ht="15" x14ac:dyDescent="0.25">
      <c r="A292" s="133">
        <v>737</v>
      </c>
      <c r="B292" s="173" t="s">
        <v>399</v>
      </c>
      <c r="C292" s="124">
        <v>1</v>
      </c>
      <c r="D292" s="174">
        <v>0</v>
      </c>
      <c r="E292" s="176">
        <f t="shared" si="9"/>
        <v>1</v>
      </c>
      <c r="F292" s="90" t="e">
        <f t="shared" si="10"/>
        <v>#DIV/0!</v>
      </c>
      <c r="H292" s="124">
        <v>0</v>
      </c>
      <c r="J292" s="124">
        <v>1</v>
      </c>
    </row>
    <row r="293" spans="1:10" ht="15" x14ac:dyDescent="0.25">
      <c r="A293" s="133">
        <v>738</v>
      </c>
      <c r="B293" s="214" t="s">
        <v>147</v>
      </c>
      <c r="C293" s="124">
        <v>43</v>
      </c>
      <c r="D293" s="124">
        <v>48</v>
      </c>
      <c r="E293" s="5">
        <f t="shared" si="9"/>
        <v>-5</v>
      </c>
      <c r="F293" s="90">
        <f t="shared" si="10"/>
        <v>-0.10416666666666667</v>
      </c>
      <c r="H293" s="124">
        <v>18</v>
      </c>
      <c r="J293" s="124">
        <v>25</v>
      </c>
    </row>
    <row r="294" spans="1:10" ht="15" x14ac:dyDescent="0.25">
      <c r="A294" s="133">
        <v>739</v>
      </c>
      <c r="B294" s="214" t="s">
        <v>95</v>
      </c>
      <c r="C294" s="124">
        <v>12</v>
      </c>
      <c r="D294" s="124">
        <v>10</v>
      </c>
      <c r="E294" s="5">
        <f t="shared" si="9"/>
        <v>2</v>
      </c>
      <c r="F294" s="90">
        <f t="shared" si="10"/>
        <v>0.2</v>
      </c>
      <c r="H294" s="124">
        <v>5</v>
      </c>
      <c r="J294" s="124">
        <v>7</v>
      </c>
    </row>
    <row r="295" spans="1:10" ht="15" x14ac:dyDescent="0.25">
      <c r="A295" s="133">
        <v>802</v>
      </c>
      <c r="B295" s="214" t="s">
        <v>40</v>
      </c>
      <c r="C295" s="124">
        <v>272</v>
      </c>
      <c r="D295" s="124">
        <v>293</v>
      </c>
      <c r="E295" s="5">
        <f t="shared" si="9"/>
        <v>-21</v>
      </c>
      <c r="F295" s="90">
        <f t="shared" si="10"/>
        <v>-7.1672354948805458E-2</v>
      </c>
      <c r="H295" s="124">
        <v>150</v>
      </c>
      <c r="J295" s="124">
        <v>122</v>
      </c>
    </row>
    <row r="296" spans="1:10" ht="15" x14ac:dyDescent="0.25">
      <c r="A296" s="133">
        <v>803</v>
      </c>
      <c r="B296" s="214" t="s">
        <v>237</v>
      </c>
      <c r="C296" s="124">
        <v>29</v>
      </c>
      <c r="D296" s="124">
        <v>44</v>
      </c>
      <c r="E296" s="5">
        <f t="shared" si="9"/>
        <v>-15</v>
      </c>
      <c r="F296" s="90">
        <f t="shared" si="10"/>
        <v>-0.34090909090909088</v>
      </c>
      <c r="H296" s="124">
        <v>14</v>
      </c>
      <c r="J296" s="124">
        <v>15</v>
      </c>
    </row>
    <row r="297" spans="1:10" ht="15" x14ac:dyDescent="0.25">
      <c r="A297" s="133">
        <v>804</v>
      </c>
      <c r="B297" s="214" t="s">
        <v>96</v>
      </c>
      <c r="C297" s="124">
        <v>33</v>
      </c>
      <c r="D297" s="124">
        <v>10</v>
      </c>
      <c r="E297" s="5">
        <f t="shared" si="9"/>
        <v>23</v>
      </c>
      <c r="F297" s="90">
        <f t="shared" si="10"/>
        <v>2.2999999999999998</v>
      </c>
      <c r="H297" s="124">
        <v>16</v>
      </c>
      <c r="J297" s="124">
        <v>17</v>
      </c>
    </row>
    <row r="298" spans="1:10" ht="15" x14ac:dyDescent="0.25">
      <c r="A298" s="133">
        <v>805</v>
      </c>
      <c r="B298" s="214" t="s">
        <v>76</v>
      </c>
      <c r="C298" s="124">
        <v>18</v>
      </c>
      <c r="D298" s="124">
        <v>40</v>
      </c>
      <c r="E298" s="5">
        <f t="shared" si="9"/>
        <v>-22</v>
      </c>
      <c r="F298" s="90">
        <f t="shared" si="10"/>
        <v>-0.55000000000000004</v>
      </c>
      <c r="H298" s="124">
        <v>10</v>
      </c>
      <c r="J298" s="124">
        <v>8</v>
      </c>
    </row>
    <row r="299" spans="1:10" ht="15" x14ac:dyDescent="0.25">
      <c r="A299" s="133">
        <v>806</v>
      </c>
      <c r="B299" s="214" t="s">
        <v>11</v>
      </c>
      <c r="C299" s="124">
        <v>982</v>
      </c>
      <c r="D299" s="124">
        <v>906</v>
      </c>
      <c r="E299" s="5">
        <f t="shared" si="9"/>
        <v>76</v>
      </c>
      <c r="F299" s="90">
        <f t="shared" si="10"/>
        <v>8.3885209713024281E-2</v>
      </c>
      <c r="H299" s="124">
        <v>472</v>
      </c>
      <c r="J299" s="124">
        <v>510</v>
      </c>
    </row>
    <row r="300" spans="1:10" ht="15" x14ac:dyDescent="0.25">
      <c r="A300" s="133">
        <v>807</v>
      </c>
      <c r="B300" s="214" t="s">
        <v>163</v>
      </c>
      <c r="C300" s="124">
        <v>24</v>
      </c>
      <c r="D300" s="124">
        <v>64</v>
      </c>
      <c r="E300" s="5">
        <f t="shared" si="9"/>
        <v>-40</v>
      </c>
      <c r="F300" s="90">
        <f t="shared" si="10"/>
        <v>-0.625</v>
      </c>
      <c r="H300" s="124">
        <v>13</v>
      </c>
      <c r="J300" s="124">
        <v>11</v>
      </c>
    </row>
    <row r="301" spans="1:10" ht="15" x14ac:dyDescent="0.25">
      <c r="A301" s="133">
        <v>808</v>
      </c>
      <c r="B301" s="214" t="s">
        <v>12</v>
      </c>
      <c r="C301" s="124">
        <v>536</v>
      </c>
      <c r="D301" s="124">
        <v>608</v>
      </c>
      <c r="E301" s="5">
        <f t="shared" si="9"/>
        <v>-72</v>
      </c>
      <c r="F301" s="90">
        <f t="shared" si="10"/>
        <v>-0.11842105263157894</v>
      </c>
      <c r="H301" s="124">
        <v>275</v>
      </c>
      <c r="J301" s="124">
        <v>261</v>
      </c>
    </row>
    <row r="302" spans="1:10" ht="15" x14ac:dyDescent="0.25">
      <c r="A302" s="133">
        <v>809</v>
      </c>
      <c r="B302" s="214" t="s">
        <v>159</v>
      </c>
      <c r="C302" s="124">
        <v>20</v>
      </c>
      <c r="D302" s="124">
        <v>34</v>
      </c>
      <c r="E302" s="5">
        <f t="shared" si="9"/>
        <v>-14</v>
      </c>
      <c r="F302" s="90">
        <f t="shared" si="10"/>
        <v>-0.41176470588235292</v>
      </c>
      <c r="H302" s="124">
        <v>8</v>
      </c>
      <c r="J302" s="124">
        <v>12</v>
      </c>
    </row>
    <row r="303" spans="1:10" ht="15" x14ac:dyDescent="0.25">
      <c r="A303" s="133">
        <v>810</v>
      </c>
      <c r="B303" s="214" t="s">
        <v>15</v>
      </c>
      <c r="C303" s="124">
        <v>668</v>
      </c>
      <c r="D303" s="124">
        <v>705</v>
      </c>
      <c r="E303" s="5">
        <f t="shared" si="9"/>
        <v>-37</v>
      </c>
      <c r="F303" s="90">
        <f t="shared" si="10"/>
        <v>-5.2482269503546099E-2</v>
      </c>
      <c r="H303" s="124">
        <v>367</v>
      </c>
      <c r="J303" s="124">
        <v>301</v>
      </c>
    </row>
    <row r="304" spans="1:10" ht="15" x14ac:dyDescent="0.25">
      <c r="A304" s="133">
        <v>811</v>
      </c>
      <c r="B304" s="214" t="s">
        <v>4</v>
      </c>
      <c r="C304" s="124">
        <v>1882</v>
      </c>
      <c r="D304" s="124">
        <v>1996</v>
      </c>
      <c r="E304" s="5">
        <f t="shared" si="9"/>
        <v>-114</v>
      </c>
      <c r="F304" s="90">
        <f t="shared" si="10"/>
        <v>-5.7114228456913829E-2</v>
      </c>
      <c r="H304" s="124">
        <v>979</v>
      </c>
      <c r="J304" s="124">
        <v>903</v>
      </c>
    </row>
    <row r="305" spans="1:10" ht="15" x14ac:dyDescent="0.25">
      <c r="A305" s="133">
        <v>812</v>
      </c>
      <c r="B305" s="214" t="s">
        <v>90</v>
      </c>
      <c r="C305" s="124">
        <v>1</v>
      </c>
      <c r="D305" s="124">
        <v>3</v>
      </c>
      <c r="E305" s="5">
        <f t="shared" si="9"/>
        <v>-2</v>
      </c>
      <c r="F305" s="90">
        <f t="shared" si="10"/>
        <v>-0.66666666666666663</v>
      </c>
      <c r="H305" s="124">
        <v>0</v>
      </c>
      <c r="J305" s="124">
        <v>1</v>
      </c>
    </row>
    <row r="306" spans="1:10" ht="15" x14ac:dyDescent="0.25">
      <c r="A306" s="133">
        <v>813</v>
      </c>
      <c r="B306" s="214" t="s">
        <v>310</v>
      </c>
      <c r="C306" s="124">
        <v>187</v>
      </c>
      <c r="D306" s="124">
        <v>138</v>
      </c>
      <c r="E306" s="5">
        <f t="shared" si="9"/>
        <v>49</v>
      </c>
      <c r="F306" s="90">
        <f t="shared" si="10"/>
        <v>0.35507246376811596</v>
      </c>
      <c r="H306" s="124">
        <v>94</v>
      </c>
      <c r="J306" s="124">
        <v>93</v>
      </c>
    </row>
    <row r="307" spans="1:10" ht="15" x14ac:dyDescent="0.25">
      <c r="A307" s="133">
        <v>814</v>
      </c>
      <c r="B307" s="214" t="s">
        <v>5</v>
      </c>
      <c r="C307" s="124">
        <v>2667</v>
      </c>
      <c r="D307" s="124">
        <v>2654</v>
      </c>
      <c r="E307" s="5">
        <f t="shared" si="9"/>
        <v>13</v>
      </c>
      <c r="F307" s="90">
        <f t="shared" si="10"/>
        <v>4.8982667671439335E-3</v>
      </c>
      <c r="H307" s="124">
        <v>1345</v>
      </c>
      <c r="J307" s="124">
        <v>1322</v>
      </c>
    </row>
    <row r="308" spans="1:10" ht="15" x14ac:dyDescent="0.25">
      <c r="A308" s="133">
        <v>815</v>
      </c>
      <c r="B308" s="214" t="s">
        <v>132</v>
      </c>
      <c r="C308" s="124">
        <v>356</v>
      </c>
      <c r="D308" s="124">
        <v>366</v>
      </c>
      <c r="E308" s="5">
        <f t="shared" si="9"/>
        <v>-10</v>
      </c>
      <c r="F308" s="90">
        <f t="shared" si="10"/>
        <v>-2.7322404371584699E-2</v>
      </c>
      <c r="H308" s="124">
        <v>185</v>
      </c>
      <c r="J308" s="124">
        <v>171</v>
      </c>
    </row>
    <row r="309" spans="1:10" ht="15" x14ac:dyDescent="0.25">
      <c r="A309" s="133">
        <v>816</v>
      </c>
      <c r="B309" s="214" t="s">
        <v>183</v>
      </c>
      <c r="C309" s="124">
        <v>285</v>
      </c>
      <c r="D309" s="124">
        <v>228</v>
      </c>
      <c r="E309" s="5">
        <f t="shared" si="9"/>
        <v>57</v>
      </c>
      <c r="F309" s="90">
        <f t="shared" si="10"/>
        <v>0.25</v>
      </c>
      <c r="H309" s="124">
        <v>148</v>
      </c>
      <c r="J309" s="124">
        <v>137</v>
      </c>
    </row>
    <row r="310" spans="1:10" ht="15" x14ac:dyDescent="0.25">
      <c r="A310" s="133">
        <v>817</v>
      </c>
      <c r="B310" s="214" t="s">
        <v>176</v>
      </c>
      <c r="C310" s="124">
        <v>182</v>
      </c>
      <c r="D310" s="124">
        <v>219</v>
      </c>
      <c r="E310" s="5">
        <f t="shared" si="9"/>
        <v>-37</v>
      </c>
      <c r="F310" s="90">
        <f t="shared" si="10"/>
        <v>-0.16894977168949771</v>
      </c>
      <c r="H310" s="124">
        <v>94</v>
      </c>
      <c r="J310" s="124">
        <v>88</v>
      </c>
    </row>
    <row r="311" spans="1:10" ht="15" x14ac:dyDescent="0.25">
      <c r="A311" s="133">
        <v>818</v>
      </c>
      <c r="B311" s="214" t="s">
        <v>383</v>
      </c>
      <c r="C311" s="124">
        <v>2</v>
      </c>
      <c r="D311" s="124">
        <v>3</v>
      </c>
      <c r="E311" s="5">
        <f t="shared" si="9"/>
        <v>-1</v>
      </c>
      <c r="F311" s="90">
        <f t="shared" si="10"/>
        <v>-0.33333333333333331</v>
      </c>
      <c r="H311" s="124">
        <v>1</v>
      </c>
      <c r="J311" s="124">
        <v>1</v>
      </c>
    </row>
    <row r="312" spans="1:10" ht="15" x14ac:dyDescent="0.25">
      <c r="A312" s="133">
        <v>819</v>
      </c>
      <c r="B312" s="214" t="s">
        <v>26</v>
      </c>
      <c r="C312" s="124">
        <v>470</v>
      </c>
      <c r="D312" s="124">
        <v>386</v>
      </c>
      <c r="E312" s="5">
        <f t="shared" si="9"/>
        <v>84</v>
      </c>
      <c r="F312" s="90">
        <f t="shared" si="10"/>
        <v>0.21761658031088082</v>
      </c>
      <c r="H312" s="124">
        <v>243</v>
      </c>
      <c r="J312" s="124">
        <v>227</v>
      </c>
    </row>
    <row r="313" spans="1:10" ht="15" x14ac:dyDescent="0.25">
      <c r="A313" s="133">
        <v>820</v>
      </c>
      <c r="B313" s="214" t="s">
        <v>31</v>
      </c>
      <c r="C313" s="124">
        <v>468</v>
      </c>
      <c r="D313" s="124">
        <v>456</v>
      </c>
      <c r="E313" s="5">
        <f t="shared" si="9"/>
        <v>12</v>
      </c>
      <c r="F313" s="90">
        <f t="shared" si="10"/>
        <v>2.6315789473684209E-2</v>
      </c>
      <c r="H313" s="124">
        <v>221</v>
      </c>
      <c r="J313" s="124">
        <v>247</v>
      </c>
    </row>
    <row r="314" spans="1:10" ht="15" x14ac:dyDescent="0.25">
      <c r="A314" s="133">
        <v>822</v>
      </c>
      <c r="B314" s="214" t="s">
        <v>186</v>
      </c>
      <c r="C314" s="124">
        <v>637</v>
      </c>
      <c r="D314" s="124">
        <v>565</v>
      </c>
      <c r="E314" s="5">
        <f t="shared" si="9"/>
        <v>72</v>
      </c>
      <c r="F314" s="90">
        <f t="shared" si="10"/>
        <v>0.12743362831858407</v>
      </c>
      <c r="H314" s="124">
        <v>336</v>
      </c>
      <c r="J314" s="124">
        <v>301</v>
      </c>
    </row>
    <row r="315" spans="1:10" ht="15" x14ac:dyDescent="0.25">
      <c r="A315" s="133">
        <v>901</v>
      </c>
      <c r="B315" s="214" t="s">
        <v>24</v>
      </c>
      <c r="C315" s="124">
        <v>123</v>
      </c>
      <c r="D315" s="124">
        <v>146</v>
      </c>
      <c r="E315" s="5">
        <f t="shared" si="9"/>
        <v>-23</v>
      </c>
      <c r="F315" s="90">
        <f t="shared" si="10"/>
        <v>-0.15753424657534246</v>
      </c>
      <c r="H315" s="124">
        <v>67</v>
      </c>
      <c r="J315" s="124">
        <v>56</v>
      </c>
    </row>
    <row r="316" spans="1:10" ht="15" x14ac:dyDescent="0.25">
      <c r="A316" s="133">
        <v>902</v>
      </c>
      <c r="B316" s="214" t="s">
        <v>32</v>
      </c>
      <c r="C316" s="124">
        <v>831</v>
      </c>
      <c r="D316" s="124">
        <v>904</v>
      </c>
      <c r="E316" s="5">
        <f t="shared" si="9"/>
        <v>-73</v>
      </c>
      <c r="F316" s="90">
        <f t="shared" si="10"/>
        <v>-8.0752212389380532E-2</v>
      </c>
      <c r="H316" s="124">
        <v>447</v>
      </c>
      <c r="J316" s="124">
        <v>384</v>
      </c>
    </row>
    <row r="317" spans="1:10" ht="15" x14ac:dyDescent="0.25">
      <c r="A317" s="133">
        <v>903</v>
      </c>
      <c r="B317" s="214" t="s">
        <v>87</v>
      </c>
      <c r="C317" s="124">
        <v>67</v>
      </c>
      <c r="D317" s="124">
        <v>59</v>
      </c>
      <c r="E317" s="5">
        <f t="shared" si="9"/>
        <v>8</v>
      </c>
      <c r="F317" s="90">
        <f t="shared" si="10"/>
        <v>0.13559322033898305</v>
      </c>
      <c r="H317" s="124">
        <v>37</v>
      </c>
      <c r="J317" s="124">
        <v>30</v>
      </c>
    </row>
    <row r="318" spans="1:10" ht="15" x14ac:dyDescent="0.25">
      <c r="A318" s="133">
        <v>904</v>
      </c>
      <c r="B318" s="214" t="s">
        <v>197</v>
      </c>
      <c r="C318" s="124">
        <v>248</v>
      </c>
      <c r="D318" s="124">
        <v>171</v>
      </c>
      <c r="E318" s="5">
        <f t="shared" si="9"/>
        <v>77</v>
      </c>
      <c r="F318" s="90">
        <f t="shared" si="10"/>
        <v>0.45029239766081869</v>
      </c>
      <c r="H318" s="124">
        <v>124</v>
      </c>
      <c r="J318" s="124">
        <v>124</v>
      </c>
    </row>
    <row r="319" spans="1:10" ht="15" x14ac:dyDescent="0.25">
      <c r="A319" s="133">
        <v>905</v>
      </c>
      <c r="B319" s="214" t="s">
        <v>10</v>
      </c>
      <c r="C319" s="124">
        <v>622</v>
      </c>
      <c r="D319" s="124">
        <v>663</v>
      </c>
      <c r="E319" s="5">
        <f t="shared" si="9"/>
        <v>-41</v>
      </c>
      <c r="F319" s="90">
        <f t="shared" si="10"/>
        <v>-6.1840120663650078E-2</v>
      </c>
      <c r="H319" s="124">
        <v>325</v>
      </c>
      <c r="J319" s="124">
        <v>297</v>
      </c>
    </row>
    <row r="320" spans="1:10" ht="15" x14ac:dyDescent="0.25">
      <c r="A320" s="133">
        <v>906</v>
      </c>
      <c r="B320" s="214" t="s">
        <v>194</v>
      </c>
      <c r="C320" s="124">
        <v>554</v>
      </c>
      <c r="D320" s="124">
        <v>558</v>
      </c>
      <c r="E320" s="5">
        <f t="shared" si="9"/>
        <v>-4</v>
      </c>
      <c r="F320" s="90">
        <f t="shared" si="10"/>
        <v>-7.1684587813620072E-3</v>
      </c>
      <c r="H320" s="124">
        <v>283</v>
      </c>
      <c r="J320" s="124">
        <v>271</v>
      </c>
    </row>
    <row r="321" spans="1:10" ht="15" x14ac:dyDescent="0.25">
      <c r="A321" s="133">
        <v>907</v>
      </c>
      <c r="B321" s="214" t="s">
        <v>46</v>
      </c>
      <c r="C321" s="124">
        <v>956</v>
      </c>
      <c r="D321" s="124">
        <v>858</v>
      </c>
      <c r="E321" s="5">
        <f t="shared" si="9"/>
        <v>98</v>
      </c>
      <c r="F321" s="90">
        <f t="shared" si="10"/>
        <v>0.11421911421911422</v>
      </c>
      <c r="H321" s="124">
        <v>480</v>
      </c>
      <c r="J321" s="124">
        <v>476</v>
      </c>
    </row>
    <row r="322" spans="1:10" ht="15" x14ac:dyDescent="0.25">
      <c r="A322" s="133">
        <v>910</v>
      </c>
      <c r="B322" s="214" t="s">
        <v>187</v>
      </c>
      <c r="C322" s="124">
        <v>63</v>
      </c>
      <c r="D322" s="124">
        <v>95</v>
      </c>
      <c r="E322" s="5">
        <f t="shared" si="9"/>
        <v>-32</v>
      </c>
      <c r="F322" s="90">
        <f t="shared" si="10"/>
        <v>-0.33684210526315789</v>
      </c>
      <c r="H322" s="124">
        <v>37</v>
      </c>
      <c r="J322" s="124">
        <v>26</v>
      </c>
    </row>
    <row r="323" spans="1:10" ht="15" x14ac:dyDescent="0.25">
      <c r="A323" s="133">
        <v>912</v>
      </c>
      <c r="B323" s="214" t="s">
        <v>251</v>
      </c>
      <c r="C323" s="124">
        <v>509</v>
      </c>
      <c r="D323" s="124">
        <v>476</v>
      </c>
      <c r="E323" s="5">
        <f t="shared" si="9"/>
        <v>33</v>
      </c>
      <c r="F323" s="90">
        <f t="shared" si="10"/>
        <v>6.9327731092436978E-2</v>
      </c>
      <c r="H323" s="124">
        <v>255</v>
      </c>
      <c r="J323" s="124">
        <v>254</v>
      </c>
    </row>
    <row r="324" spans="1:10" ht="15" x14ac:dyDescent="0.25">
      <c r="A324" s="133">
        <v>913</v>
      </c>
      <c r="B324" s="214" t="s">
        <v>207</v>
      </c>
      <c r="C324" s="124">
        <v>809</v>
      </c>
      <c r="D324" s="124">
        <v>827</v>
      </c>
      <c r="E324" s="5">
        <f t="shared" ref="E324:E348" si="11">C324-D324</f>
        <v>-18</v>
      </c>
      <c r="F324" s="90">
        <f t="shared" si="10"/>
        <v>-2.1765417170495769E-2</v>
      </c>
      <c r="H324" s="124">
        <v>405</v>
      </c>
      <c r="J324" s="124">
        <v>404</v>
      </c>
    </row>
    <row r="325" spans="1:10" ht="15" x14ac:dyDescent="0.25">
      <c r="A325" s="133">
        <v>914</v>
      </c>
      <c r="B325" s="214" t="s">
        <v>133</v>
      </c>
      <c r="C325" s="124">
        <v>28</v>
      </c>
      <c r="D325" s="124">
        <v>27</v>
      </c>
      <c r="E325" s="5">
        <f t="shared" si="11"/>
        <v>1</v>
      </c>
      <c r="F325" s="90">
        <f t="shared" si="10"/>
        <v>3.7037037037037035E-2</v>
      </c>
      <c r="H325" s="124">
        <v>17</v>
      </c>
      <c r="J325" s="124">
        <v>11</v>
      </c>
    </row>
    <row r="326" spans="1:10" ht="15" x14ac:dyDescent="0.25">
      <c r="A326" s="133">
        <v>915</v>
      </c>
      <c r="B326" s="214" t="s">
        <v>137</v>
      </c>
      <c r="C326" s="124">
        <v>47</v>
      </c>
      <c r="D326" s="124">
        <v>41</v>
      </c>
      <c r="E326" s="5">
        <f t="shared" si="11"/>
        <v>6</v>
      </c>
      <c r="F326" s="90">
        <f t="shared" si="10"/>
        <v>0.14634146341463414</v>
      </c>
      <c r="H326" s="124">
        <v>27</v>
      </c>
      <c r="J326" s="124">
        <v>20</v>
      </c>
    </row>
    <row r="327" spans="1:10" ht="15" x14ac:dyDescent="0.25">
      <c r="A327" s="133">
        <v>916</v>
      </c>
      <c r="B327" s="214" t="s">
        <v>108</v>
      </c>
      <c r="C327" s="124">
        <v>56</v>
      </c>
      <c r="D327" s="124">
        <v>57</v>
      </c>
      <c r="E327" s="5">
        <f t="shared" si="11"/>
        <v>-1</v>
      </c>
      <c r="F327" s="90">
        <f t="shared" si="10"/>
        <v>-1.7543859649122806E-2</v>
      </c>
      <c r="H327" s="124">
        <v>19</v>
      </c>
      <c r="J327" s="124">
        <v>37</v>
      </c>
    </row>
    <row r="328" spans="1:10" ht="15" x14ac:dyDescent="0.25">
      <c r="A328" s="133">
        <v>917</v>
      </c>
      <c r="B328" s="214" t="s">
        <v>152</v>
      </c>
      <c r="C328" s="124">
        <v>38</v>
      </c>
      <c r="D328" s="124">
        <v>12</v>
      </c>
      <c r="E328" s="5">
        <f t="shared" si="11"/>
        <v>26</v>
      </c>
      <c r="F328" s="90">
        <f t="shared" si="10"/>
        <v>2.1666666666666665</v>
      </c>
      <c r="H328" s="124">
        <v>22</v>
      </c>
      <c r="J328" s="124">
        <v>16</v>
      </c>
    </row>
    <row r="329" spans="1:10" ht="15" x14ac:dyDescent="0.25">
      <c r="A329" s="133">
        <v>918</v>
      </c>
      <c r="B329" s="214" t="s">
        <v>148</v>
      </c>
      <c r="C329" s="124">
        <v>112</v>
      </c>
      <c r="D329" s="124">
        <v>98</v>
      </c>
      <c r="E329" s="5">
        <f t="shared" si="11"/>
        <v>14</v>
      </c>
      <c r="F329" s="90">
        <f t="shared" si="10"/>
        <v>0.14285714285714285</v>
      </c>
      <c r="H329" s="124">
        <v>57</v>
      </c>
      <c r="J329" s="124">
        <v>55</v>
      </c>
    </row>
    <row r="330" spans="1:10" ht="15" x14ac:dyDescent="0.25">
      <c r="A330" s="133">
        <v>919</v>
      </c>
      <c r="B330" s="214" t="s">
        <v>188</v>
      </c>
      <c r="C330" s="124">
        <v>84</v>
      </c>
      <c r="D330" s="124">
        <v>77</v>
      </c>
      <c r="E330" s="5">
        <f t="shared" si="11"/>
        <v>7</v>
      </c>
      <c r="F330" s="90">
        <f t="shared" si="10"/>
        <v>9.0909090909090912E-2</v>
      </c>
      <c r="H330" s="124">
        <v>44</v>
      </c>
      <c r="J330" s="124">
        <v>40</v>
      </c>
    </row>
    <row r="331" spans="1:10" ht="15" x14ac:dyDescent="0.25">
      <c r="A331" s="133">
        <v>920</v>
      </c>
      <c r="B331" s="214" t="s">
        <v>88</v>
      </c>
      <c r="C331" s="124">
        <v>28</v>
      </c>
      <c r="D331" s="124">
        <v>36</v>
      </c>
      <c r="E331" s="5">
        <f t="shared" si="11"/>
        <v>-8</v>
      </c>
      <c r="F331" s="90">
        <f t="shared" si="10"/>
        <v>-0.22222222222222221</v>
      </c>
      <c r="H331" s="124">
        <v>16</v>
      </c>
      <c r="J331" s="124">
        <v>12</v>
      </c>
    </row>
    <row r="332" spans="1:10" ht="15" x14ac:dyDescent="0.25">
      <c r="A332" s="133">
        <v>921</v>
      </c>
      <c r="B332" s="214" t="s">
        <v>91</v>
      </c>
      <c r="C332" s="124">
        <v>198</v>
      </c>
      <c r="D332" s="124">
        <v>185</v>
      </c>
      <c r="E332" s="5">
        <f t="shared" si="11"/>
        <v>13</v>
      </c>
      <c r="F332" s="90">
        <f t="shared" si="10"/>
        <v>7.0270270270270274E-2</v>
      </c>
      <c r="H332" s="124">
        <v>99</v>
      </c>
      <c r="J332" s="124">
        <v>99</v>
      </c>
    </row>
    <row r="333" spans="1:10" ht="15" x14ac:dyDescent="0.25">
      <c r="A333" s="133">
        <v>922</v>
      </c>
      <c r="B333" s="214" t="s">
        <v>252</v>
      </c>
      <c r="C333" s="124">
        <v>379</v>
      </c>
      <c r="D333" s="124">
        <v>355</v>
      </c>
      <c r="E333" s="5">
        <f t="shared" si="11"/>
        <v>24</v>
      </c>
      <c r="F333" s="90">
        <f t="shared" si="10"/>
        <v>6.7605633802816895E-2</v>
      </c>
      <c r="H333" s="124">
        <v>192</v>
      </c>
      <c r="J333" s="124">
        <v>187</v>
      </c>
    </row>
    <row r="334" spans="1:10" ht="15" x14ac:dyDescent="0.25">
      <c r="A334" s="133">
        <v>925</v>
      </c>
      <c r="B334" s="214" t="s">
        <v>97</v>
      </c>
      <c r="C334" s="124">
        <v>569</v>
      </c>
      <c r="D334" s="124">
        <v>638</v>
      </c>
      <c r="E334" s="5">
        <f t="shared" si="11"/>
        <v>-69</v>
      </c>
      <c r="F334" s="90">
        <f t="shared" si="10"/>
        <v>-0.10815047021943573</v>
      </c>
      <c r="H334" s="124">
        <v>273</v>
      </c>
      <c r="J334" s="124">
        <v>296</v>
      </c>
    </row>
    <row r="335" spans="1:10" ht="15" x14ac:dyDescent="0.25">
      <c r="A335" s="133">
        <v>926</v>
      </c>
      <c r="B335" s="214" t="s">
        <v>33</v>
      </c>
      <c r="C335" s="124">
        <v>344</v>
      </c>
      <c r="D335" s="124">
        <v>351</v>
      </c>
      <c r="E335" s="5">
        <f t="shared" si="11"/>
        <v>-7</v>
      </c>
      <c r="F335" s="90">
        <f t="shared" ref="F335:F348" si="12">E335/D335</f>
        <v>-1.9943019943019943E-2</v>
      </c>
      <c r="H335" s="124">
        <v>171</v>
      </c>
      <c r="J335" s="124">
        <v>173</v>
      </c>
    </row>
    <row r="336" spans="1:10" ht="15" x14ac:dyDescent="0.25">
      <c r="A336" s="133">
        <v>927</v>
      </c>
      <c r="B336" s="214" t="s">
        <v>58</v>
      </c>
      <c r="C336" s="124">
        <v>19</v>
      </c>
      <c r="D336" s="124">
        <v>33</v>
      </c>
      <c r="E336" s="5">
        <f t="shared" si="11"/>
        <v>-14</v>
      </c>
      <c r="F336" s="90">
        <f t="shared" si="12"/>
        <v>-0.42424242424242425</v>
      </c>
      <c r="H336" s="124">
        <v>10</v>
      </c>
      <c r="J336" s="124">
        <v>9</v>
      </c>
    </row>
    <row r="337" spans="1:10" ht="15" x14ac:dyDescent="0.25">
      <c r="A337" s="133">
        <v>931</v>
      </c>
      <c r="B337" s="214" t="s">
        <v>114</v>
      </c>
      <c r="C337" s="124">
        <v>138</v>
      </c>
      <c r="D337" s="124">
        <v>138</v>
      </c>
      <c r="E337" s="5">
        <f t="shared" si="11"/>
        <v>0</v>
      </c>
      <c r="F337" s="90">
        <f t="shared" si="12"/>
        <v>0</v>
      </c>
      <c r="H337" s="124">
        <v>67</v>
      </c>
      <c r="J337" s="124">
        <v>71</v>
      </c>
    </row>
    <row r="338" spans="1:10" ht="15" x14ac:dyDescent="0.25">
      <c r="A338" s="133">
        <v>932</v>
      </c>
      <c r="B338" s="214" t="s">
        <v>265</v>
      </c>
      <c r="C338" s="124">
        <v>93</v>
      </c>
      <c r="D338" s="124">
        <v>92</v>
      </c>
      <c r="E338" s="5">
        <f t="shared" si="11"/>
        <v>1</v>
      </c>
      <c r="F338" s="90">
        <f t="shared" si="12"/>
        <v>1.0869565217391304E-2</v>
      </c>
      <c r="H338" s="124">
        <v>54</v>
      </c>
      <c r="J338" s="124">
        <v>39</v>
      </c>
    </row>
    <row r="339" spans="1:10" ht="15" x14ac:dyDescent="0.25">
      <c r="A339" s="133">
        <v>934</v>
      </c>
      <c r="B339" s="214" t="s">
        <v>25</v>
      </c>
      <c r="C339" s="124">
        <v>184</v>
      </c>
      <c r="D339" s="124">
        <v>167</v>
      </c>
      <c r="E339" s="5">
        <f t="shared" si="11"/>
        <v>17</v>
      </c>
      <c r="F339" s="90">
        <f t="shared" si="12"/>
        <v>0.10179640718562874</v>
      </c>
      <c r="H339" s="124">
        <v>99</v>
      </c>
      <c r="J339" s="124">
        <v>85</v>
      </c>
    </row>
    <row r="340" spans="1:10" ht="15" x14ac:dyDescent="0.25">
      <c r="A340" s="133">
        <v>935</v>
      </c>
      <c r="B340" s="214" t="s">
        <v>266</v>
      </c>
      <c r="C340" s="124">
        <v>431</v>
      </c>
      <c r="D340" s="124">
        <v>421</v>
      </c>
      <c r="E340" s="5">
        <f t="shared" si="11"/>
        <v>10</v>
      </c>
      <c r="F340" s="90">
        <f t="shared" si="12"/>
        <v>2.3752969121140142E-2</v>
      </c>
      <c r="H340" s="124">
        <v>226</v>
      </c>
      <c r="J340" s="124">
        <v>205</v>
      </c>
    </row>
    <row r="341" spans="1:10" ht="15" x14ac:dyDescent="0.25">
      <c r="A341" s="133">
        <v>936</v>
      </c>
      <c r="B341" s="214" t="s">
        <v>28</v>
      </c>
      <c r="C341" s="124">
        <v>222</v>
      </c>
      <c r="D341" s="124">
        <v>220</v>
      </c>
      <c r="E341" s="5">
        <f t="shared" si="11"/>
        <v>2</v>
      </c>
      <c r="F341" s="90">
        <f t="shared" si="12"/>
        <v>9.0909090909090905E-3</v>
      </c>
      <c r="H341" s="124">
        <v>127</v>
      </c>
      <c r="J341" s="124">
        <v>95</v>
      </c>
    </row>
    <row r="342" spans="1:10" ht="15" x14ac:dyDescent="0.25">
      <c r="A342" s="133">
        <v>937</v>
      </c>
      <c r="B342" s="214" t="s">
        <v>61</v>
      </c>
      <c r="C342" s="124">
        <v>133</v>
      </c>
      <c r="D342" s="124">
        <v>148</v>
      </c>
      <c r="E342" s="5">
        <f t="shared" si="11"/>
        <v>-15</v>
      </c>
      <c r="F342" s="90">
        <f t="shared" si="12"/>
        <v>-0.10135135135135136</v>
      </c>
      <c r="H342" s="124">
        <v>62</v>
      </c>
      <c r="J342" s="124">
        <v>71</v>
      </c>
    </row>
    <row r="343" spans="1:10" ht="15" x14ac:dyDescent="0.25">
      <c r="A343" s="133">
        <v>938</v>
      </c>
      <c r="B343" s="214" t="s">
        <v>253</v>
      </c>
      <c r="C343" s="124">
        <v>143</v>
      </c>
      <c r="D343" s="124">
        <v>148</v>
      </c>
      <c r="E343" s="5">
        <f t="shared" si="11"/>
        <v>-5</v>
      </c>
      <c r="F343" s="90">
        <f t="shared" si="12"/>
        <v>-3.3783783783783786E-2</v>
      </c>
      <c r="H343" s="124">
        <v>75</v>
      </c>
      <c r="J343" s="124">
        <v>68</v>
      </c>
    </row>
    <row r="344" spans="1:10" ht="15" x14ac:dyDescent="0.25">
      <c r="A344" s="133">
        <v>940</v>
      </c>
      <c r="B344" s="214" t="s">
        <v>254</v>
      </c>
      <c r="C344" s="124">
        <v>110</v>
      </c>
      <c r="D344" s="124">
        <v>105</v>
      </c>
      <c r="E344" s="5">
        <f t="shared" si="11"/>
        <v>5</v>
      </c>
      <c r="F344" s="90">
        <f t="shared" si="12"/>
        <v>4.7619047619047616E-2</v>
      </c>
      <c r="H344" s="124">
        <v>56</v>
      </c>
      <c r="J344" s="124">
        <v>54</v>
      </c>
    </row>
    <row r="345" spans="1:10" ht="15" x14ac:dyDescent="0.25">
      <c r="A345" s="133">
        <v>941</v>
      </c>
      <c r="B345" s="214" t="s">
        <v>267</v>
      </c>
      <c r="C345" s="124">
        <v>103</v>
      </c>
      <c r="D345" s="124">
        <v>99</v>
      </c>
      <c r="E345" s="5">
        <f t="shared" si="11"/>
        <v>4</v>
      </c>
      <c r="F345" s="90">
        <f t="shared" si="12"/>
        <v>4.0404040404040407E-2</v>
      </c>
      <c r="H345" s="124">
        <v>55</v>
      </c>
      <c r="J345" s="124">
        <v>48</v>
      </c>
    </row>
    <row r="346" spans="1:10" ht="15" x14ac:dyDescent="0.25">
      <c r="A346" s="133">
        <v>942</v>
      </c>
      <c r="B346" s="214" t="s">
        <v>268</v>
      </c>
      <c r="C346" s="124">
        <v>0</v>
      </c>
      <c r="D346" s="124">
        <v>74</v>
      </c>
      <c r="E346" s="5">
        <f t="shared" si="11"/>
        <v>-74</v>
      </c>
      <c r="F346" s="90">
        <f t="shared" si="12"/>
        <v>-1</v>
      </c>
      <c r="H346" s="124"/>
      <c r="J346" s="124"/>
    </row>
    <row r="347" spans="1:10" ht="15" x14ac:dyDescent="0.25">
      <c r="A347" s="133">
        <v>942</v>
      </c>
      <c r="B347" s="173" t="s">
        <v>400</v>
      </c>
      <c r="C347" s="124">
        <v>71</v>
      </c>
      <c r="D347" s="174">
        <v>0</v>
      </c>
      <c r="E347" s="176">
        <f t="shared" si="11"/>
        <v>71</v>
      </c>
      <c r="F347" s="90" t="e">
        <f t="shared" si="12"/>
        <v>#DIV/0!</v>
      </c>
      <c r="H347" s="124">
        <v>40</v>
      </c>
      <c r="J347" s="124">
        <v>31</v>
      </c>
    </row>
    <row r="348" spans="1:10" ht="15" x14ac:dyDescent="0.25">
      <c r="A348" s="133">
        <v>993</v>
      </c>
      <c r="B348" s="214" t="s">
        <v>223</v>
      </c>
      <c r="C348" s="124">
        <v>386</v>
      </c>
      <c r="D348" s="124">
        <v>453</v>
      </c>
      <c r="E348" s="5">
        <f t="shared" si="11"/>
        <v>-67</v>
      </c>
      <c r="F348" s="90">
        <f t="shared" si="12"/>
        <v>-0.1479028697571744</v>
      </c>
      <c r="H348" s="124">
        <v>189</v>
      </c>
      <c r="J348" s="124">
        <v>197</v>
      </c>
    </row>
  </sheetData>
  <sortState ref="A3:Q347">
    <sortCondition ref="A3:A34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6"/>
  <sheetViews>
    <sheetView topLeftCell="B1" zoomScaleNormal="100" workbookViewId="0">
      <selection activeCell="D17" sqref="D17"/>
    </sheetView>
  </sheetViews>
  <sheetFormatPr defaultColWidth="9" defaultRowHeight="15" outlineLevelCol="1" x14ac:dyDescent="0.25"/>
  <cols>
    <col min="1" max="1" width="5.875" style="179" hidden="1" customWidth="1" outlineLevel="1"/>
    <col min="2" max="2" width="41.125" style="194" bestFit="1" customWidth="1" collapsed="1"/>
    <col min="3" max="4" width="10.125" style="194" customWidth="1"/>
    <col min="5" max="5" width="9.125" style="194" customWidth="1"/>
    <col min="6" max="6" width="10.25" style="195" customWidth="1"/>
    <col min="7" max="7" width="9.75" style="196" customWidth="1"/>
    <col min="8" max="8" width="9" style="197"/>
    <col min="9" max="9" width="30.5" style="177" customWidth="1"/>
    <col min="10" max="10" width="9" style="188"/>
    <col min="11" max="12" width="9" style="178"/>
    <col min="13" max="16384" width="9" style="194"/>
  </cols>
  <sheetData>
    <row r="1" spans="1:10" ht="18.75" x14ac:dyDescent="0.3">
      <c r="A1" s="23"/>
      <c r="B1" s="23" t="s">
        <v>311</v>
      </c>
      <c r="C1" s="24">
        <v>2018</v>
      </c>
      <c r="D1" s="24">
        <v>2017</v>
      </c>
      <c r="E1" s="22" t="s">
        <v>1</v>
      </c>
      <c r="F1" s="88" t="s">
        <v>2</v>
      </c>
      <c r="G1" s="24"/>
      <c r="H1" s="24"/>
      <c r="J1" s="24"/>
    </row>
    <row r="2" spans="1:10" ht="18.75" x14ac:dyDescent="0.3">
      <c r="B2" s="180"/>
      <c r="C2" s="180"/>
      <c r="D2" s="180"/>
      <c r="E2" s="181"/>
      <c r="F2" s="182"/>
      <c r="G2" s="183"/>
      <c r="H2" s="184"/>
      <c r="J2" s="183"/>
    </row>
    <row r="3" spans="1:10" ht="18.75" x14ac:dyDescent="0.3">
      <c r="A3" s="185"/>
      <c r="B3" s="186" t="s">
        <v>0</v>
      </c>
      <c r="C3" s="180">
        <f>SUM(C6:C16)</f>
        <v>50531</v>
      </c>
      <c r="D3" s="180">
        <f>SUM(D6:D16)</f>
        <v>51059</v>
      </c>
      <c r="E3" s="180">
        <f>SUM(E6:E16)</f>
        <v>-528</v>
      </c>
      <c r="F3" s="141">
        <f>E3/D3</f>
        <v>-1.0340978084177128E-2</v>
      </c>
      <c r="G3" s="180"/>
      <c r="H3" s="180"/>
      <c r="I3" s="187"/>
    </row>
    <row r="4" spans="1:10" ht="18.75" x14ac:dyDescent="0.3">
      <c r="A4" s="185"/>
      <c r="B4" s="186"/>
      <c r="C4" s="180"/>
      <c r="D4" s="180"/>
      <c r="E4" s="180"/>
      <c r="F4" s="89"/>
      <c r="G4" s="180"/>
      <c r="H4" s="180"/>
      <c r="I4" s="187"/>
    </row>
    <row r="5" spans="1:10" ht="18.75" x14ac:dyDescent="0.3">
      <c r="A5" s="185"/>
      <c r="B5" s="23" t="s">
        <v>325</v>
      </c>
      <c r="C5" s="189"/>
      <c r="D5" s="189"/>
      <c r="E5" s="189"/>
      <c r="F5" s="122"/>
      <c r="G5" s="180"/>
      <c r="H5" s="180"/>
      <c r="I5" s="187"/>
    </row>
    <row r="6" spans="1:10" ht="18.75" x14ac:dyDescent="0.3">
      <c r="A6" s="185"/>
      <c r="B6" s="128" t="s">
        <v>361</v>
      </c>
      <c r="C6" s="177">
        <f>C71</f>
        <v>6710</v>
      </c>
      <c r="D6" s="177">
        <f>D71</f>
        <v>7059</v>
      </c>
      <c r="E6" s="177">
        <f>C6-D6</f>
        <v>-349</v>
      </c>
      <c r="F6" s="129">
        <f>E6/D6</f>
        <v>-4.9440430655900272E-2</v>
      </c>
      <c r="G6" s="180"/>
      <c r="H6" s="180"/>
      <c r="I6" s="187"/>
    </row>
    <row r="7" spans="1:10" ht="18.75" x14ac:dyDescent="0.3">
      <c r="A7" s="185"/>
      <c r="B7" s="128" t="s">
        <v>362</v>
      </c>
      <c r="C7" s="177"/>
      <c r="D7" s="177"/>
      <c r="E7" s="190"/>
      <c r="F7" s="130"/>
      <c r="G7" s="180"/>
      <c r="H7" s="180"/>
      <c r="I7" s="187"/>
    </row>
    <row r="8" spans="1:10" ht="18.75" x14ac:dyDescent="0.3">
      <c r="A8" s="185"/>
      <c r="B8" s="128" t="s">
        <v>312</v>
      </c>
      <c r="C8" s="191">
        <f>C129</f>
        <v>5771</v>
      </c>
      <c r="D8" s="191">
        <f>D129</f>
        <v>5521</v>
      </c>
      <c r="E8" s="177">
        <f t="shared" ref="E8:E17" si="0">C8-D8</f>
        <v>250</v>
      </c>
      <c r="F8" s="129">
        <f t="shared" ref="F8:F17" si="1">E8/D8</f>
        <v>4.5281651874660385E-2</v>
      </c>
      <c r="G8" s="180"/>
      <c r="H8" s="180"/>
      <c r="I8" s="187"/>
    </row>
    <row r="9" spans="1:10" ht="18.75" x14ac:dyDescent="0.3">
      <c r="A9" s="185"/>
      <c r="B9" s="128" t="s">
        <v>363</v>
      </c>
      <c r="C9" s="191">
        <f>C170</f>
        <v>4641</v>
      </c>
      <c r="D9" s="191">
        <f>D170</f>
        <v>4572</v>
      </c>
      <c r="E9" s="177">
        <f t="shared" si="0"/>
        <v>69</v>
      </c>
      <c r="F9" s="129">
        <f t="shared" si="1"/>
        <v>1.5091863517060367E-2</v>
      </c>
      <c r="G9" s="180"/>
      <c r="H9" s="180"/>
      <c r="I9" s="187"/>
    </row>
    <row r="10" spans="1:10" ht="18.75" x14ac:dyDescent="0.3">
      <c r="A10" s="185"/>
      <c r="B10" s="128" t="s">
        <v>364</v>
      </c>
      <c r="C10" s="191">
        <f>C182</f>
        <v>1626</v>
      </c>
      <c r="D10" s="191">
        <f>D182</f>
        <v>1573</v>
      </c>
      <c r="E10" s="177">
        <f t="shared" si="0"/>
        <v>53</v>
      </c>
      <c r="F10" s="129">
        <f t="shared" si="1"/>
        <v>3.3693579148124604E-2</v>
      </c>
      <c r="G10" s="180"/>
      <c r="H10" s="180"/>
      <c r="I10" s="187"/>
    </row>
    <row r="11" spans="1:10" ht="18.75" x14ac:dyDescent="0.3">
      <c r="A11" s="185"/>
      <c r="B11" s="128" t="s">
        <v>365</v>
      </c>
      <c r="C11" s="191">
        <f>C241</f>
        <v>7277</v>
      </c>
      <c r="D11" s="191">
        <f>D241</f>
        <v>7590</v>
      </c>
      <c r="E11" s="177">
        <f t="shared" si="0"/>
        <v>-313</v>
      </c>
      <c r="F11" s="129">
        <f t="shared" si="1"/>
        <v>-4.1238471673254284E-2</v>
      </c>
      <c r="G11" s="180"/>
      <c r="H11" s="180"/>
      <c r="I11" s="187"/>
    </row>
    <row r="12" spans="1:10" ht="18.75" x14ac:dyDescent="0.3">
      <c r="A12" s="185"/>
      <c r="B12" s="128" t="s">
        <v>366</v>
      </c>
      <c r="C12" s="191">
        <f>C288</f>
        <v>3191</v>
      </c>
      <c r="D12" s="191">
        <f>D288</f>
        <v>3456</v>
      </c>
      <c r="E12" s="177">
        <f t="shared" si="0"/>
        <v>-265</v>
      </c>
      <c r="F12" s="129">
        <f t="shared" si="1"/>
        <v>-7.6678240740740741E-2</v>
      </c>
      <c r="G12" s="180"/>
      <c r="H12" s="180"/>
      <c r="I12" s="187"/>
    </row>
    <row r="13" spans="1:10" ht="18.75" x14ac:dyDescent="0.3">
      <c r="A13" s="185"/>
      <c r="B13" s="128" t="s">
        <v>367</v>
      </c>
      <c r="C13" s="191">
        <f>C317</f>
        <v>1643</v>
      </c>
      <c r="D13" s="191">
        <f>D317</f>
        <v>1701</v>
      </c>
      <c r="E13" s="177">
        <f t="shared" si="0"/>
        <v>-58</v>
      </c>
      <c r="F13" s="129">
        <f t="shared" si="1"/>
        <v>-3.4097589653145209E-2</v>
      </c>
      <c r="G13" s="180"/>
      <c r="H13" s="180"/>
      <c r="I13" s="187"/>
    </row>
    <row r="14" spans="1:10" ht="18.75" x14ac:dyDescent="0.3">
      <c r="A14" s="185"/>
      <c r="B14" s="128" t="s">
        <v>368</v>
      </c>
      <c r="C14" s="191">
        <f>C340</f>
        <v>9719</v>
      </c>
      <c r="D14" s="191">
        <f>D340</f>
        <v>9718</v>
      </c>
      <c r="E14" s="177">
        <f t="shared" si="0"/>
        <v>1</v>
      </c>
      <c r="F14" s="129">
        <f t="shared" si="1"/>
        <v>1.0290183165260341E-4</v>
      </c>
      <c r="G14" s="180"/>
      <c r="H14" s="180"/>
      <c r="I14" s="187"/>
    </row>
    <row r="15" spans="1:10" ht="18.75" x14ac:dyDescent="0.3">
      <c r="A15" s="185"/>
      <c r="B15" s="128" t="s">
        <v>369</v>
      </c>
      <c r="C15" s="191">
        <f>C377</f>
        <v>8698</v>
      </c>
      <c r="D15" s="191">
        <f>D377</f>
        <v>8732</v>
      </c>
      <c r="E15" s="177">
        <f t="shared" si="0"/>
        <v>-34</v>
      </c>
      <c r="F15" s="129">
        <f t="shared" si="1"/>
        <v>-3.8937242327072834E-3</v>
      </c>
      <c r="G15" s="180"/>
      <c r="H15" s="180"/>
      <c r="I15" s="187"/>
    </row>
    <row r="16" spans="1:10" ht="18.75" x14ac:dyDescent="0.3">
      <c r="A16" s="185"/>
      <c r="B16" s="128" t="s">
        <v>370</v>
      </c>
      <c r="C16" s="191">
        <f>C393</f>
        <v>1255</v>
      </c>
      <c r="D16" s="191">
        <f>D393</f>
        <v>1137</v>
      </c>
      <c r="E16" s="177">
        <f t="shared" si="0"/>
        <v>118</v>
      </c>
      <c r="F16" s="129">
        <f t="shared" si="1"/>
        <v>0.10378188214599825</v>
      </c>
      <c r="G16" s="180"/>
      <c r="H16" s="180"/>
      <c r="I16" s="187"/>
    </row>
    <row r="17" spans="1:13" ht="18.75" x14ac:dyDescent="0.3">
      <c r="A17" s="185"/>
      <c r="B17" s="140" t="s">
        <v>360</v>
      </c>
      <c r="C17" s="192">
        <f>SUM(C6:C16)</f>
        <v>50531</v>
      </c>
      <c r="D17" s="192">
        <f>SUM(D6:D16)</f>
        <v>51059</v>
      </c>
      <c r="E17" s="193">
        <f t="shared" si="0"/>
        <v>-528</v>
      </c>
      <c r="F17" s="142">
        <f t="shared" si="1"/>
        <v>-1.0340978084177128E-2</v>
      </c>
      <c r="G17" s="180"/>
      <c r="H17" s="180"/>
      <c r="I17" s="187"/>
    </row>
    <row r="18" spans="1:13" ht="18.75" x14ac:dyDescent="0.3">
      <c r="A18" s="185"/>
      <c r="B18" s="186"/>
      <c r="C18" s="180"/>
      <c r="D18" s="180"/>
      <c r="E18" s="180"/>
      <c r="F18" s="89"/>
      <c r="G18" s="180"/>
      <c r="H18" s="180"/>
      <c r="I18" s="187"/>
    </row>
    <row r="19" spans="1:13" x14ac:dyDescent="0.25">
      <c r="H19" s="72"/>
      <c r="I19" s="2"/>
      <c r="J19" s="5"/>
    </row>
    <row r="20" spans="1:13" ht="18.75" x14ac:dyDescent="0.3">
      <c r="B20" s="78" t="s">
        <v>313</v>
      </c>
    </row>
    <row r="21" spans="1:13" s="178" customFormat="1" ht="15.75" x14ac:dyDescent="0.25">
      <c r="A21" s="198">
        <v>102</v>
      </c>
      <c r="B21" s="199" t="s">
        <v>139</v>
      </c>
      <c r="C21" s="200">
        <v>572</v>
      </c>
      <c r="D21" s="200">
        <v>470</v>
      </c>
      <c r="E21" s="201">
        <f t="shared" ref="E21:E70" si="2">C21-D21</f>
        <v>102</v>
      </c>
      <c r="F21" s="90">
        <f t="shared" ref="F21:F29" si="3">E21/D21</f>
        <v>0.21702127659574469</v>
      </c>
      <c r="G21" s="196"/>
      <c r="J21" s="198"/>
      <c r="K21" s="199"/>
      <c r="L21" s="200"/>
      <c r="M21" s="202"/>
    </row>
    <row r="22" spans="1:13" s="178" customFormat="1" ht="15.75" x14ac:dyDescent="0.25">
      <c r="A22" s="198">
        <v>103</v>
      </c>
      <c r="B22" s="199" t="s">
        <v>216</v>
      </c>
      <c r="C22" s="200">
        <v>16</v>
      </c>
      <c r="D22" s="200">
        <v>22</v>
      </c>
      <c r="E22" s="201">
        <f t="shared" si="2"/>
        <v>-6</v>
      </c>
      <c r="F22" s="90">
        <f t="shared" si="3"/>
        <v>-0.27272727272727271</v>
      </c>
      <c r="G22" s="196"/>
      <c r="J22" s="198"/>
      <c r="K22" s="199"/>
      <c r="L22" s="200"/>
      <c r="M22" s="202"/>
    </row>
    <row r="23" spans="1:13" s="178" customFormat="1" ht="15.75" x14ac:dyDescent="0.25">
      <c r="A23" s="198">
        <v>104</v>
      </c>
      <c r="B23" s="199" t="s">
        <v>217</v>
      </c>
      <c r="C23" s="200">
        <v>105</v>
      </c>
      <c r="D23" s="200">
        <v>123</v>
      </c>
      <c r="E23" s="201">
        <f t="shared" si="2"/>
        <v>-18</v>
      </c>
      <c r="F23" s="90">
        <f t="shared" si="3"/>
        <v>-0.14634146341463414</v>
      </c>
      <c r="G23" s="196"/>
      <c r="J23" s="198"/>
      <c r="K23" s="199"/>
      <c r="L23" s="200"/>
      <c r="M23" s="202"/>
    </row>
    <row r="24" spans="1:13" s="178" customFormat="1" ht="15.75" x14ac:dyDescent="0.25">
      <c r="A24" s="198">
        <v>105</v>
      </c>
      <c r="B24" s="199" t="s">
        <v>173</v>
      </c>
      <c r="C24" s="200">
        <v>171</v>
      </c>
      <c r="D24" s="200">
        <v>142</v>
      </c>
      <c r="E24" s="201">
        <f t="shared" si="2"/>
        <v>29</v>
      </c>
      <c r="F24" s="90">
        <f t="shared" si="3"/>
        <v>0.20422535211267606</v>
      </c>
      <c r="G24" s="196"/>
      <c r="J24" s="198"/>
      <c r="K24" s="199"/>
      <c r="L24" s="200"/>
      <c r="M24" s="202"/>
    </row>
    <row r="25" spans="1:13" s="178" customFormat="1" ht="15.75" x14ac:dyDescent="0.25">
      <c r="A25" s="198">
        <v>106</v>
      </c>
      <c r="B25" s="199" t="s">
        <v>59</v>
      </c>
      <c r="C25" s="200">
        <v>5</v>
      </c>
      <c r="D25" s="200">
        <v>32</v>
      </c>
      <c r="E25" s="201">
        <f t="shared" si="2"/>
        <v>-27</v>
      </c>
      <c r="F25" s="90">
        <f t="shared" si="3"/>
        <v>-0.84375</v>
      </c>
      <c r="G25" s="196"/>
      <c r="J25" s="198"/>
      <c r="K25" s="199"/>
      <c r="L25" s="200"/>
      <c r="M25" s="202"/>
    </row>
    <row r="26" spans="1:13" s="178" customFormat="1" ht="15.75" x14ac:dyDescent="0.25">
      <c r="A26" s="198">
        <v>107</v>
      </c>
      <c r="B26" s="199" t="s">
        <v>68</v>
      </c>
      <c r="C26" s="200">
        <v>50</v>
      </c>
      <c r="D26" s="200">
        <v>71</v>
      </c>
      <c r="E26" s="201">
        <f t="shared" si="2"/>
        <v>-21</v>
      </c>
      <c r="F26" s="90">
        <f t="shared" si="3"/>
        <v>-0.29577464788732394</v>
      </c>
      <c r="G26" s="196"/>
      <c r="J26" s="198"/>
      <c r="K26" s="199"/>
      <c r="L26" s="200"/>
      <c r="M26" s="202"/>
    </row>
    <row r="27" spans="1:13" s="178" customFormat="1" ht="15.75" x14ac:dyDescent="0.25">
      <c r="A27" s="198">
        <v>108</v>
      </c>
      <c r="B27" s="199" t="s">
        <v>75</v>
      </c>
      <c r="C27" s="200">
        <v>1</v>
      </c>
      <c r="D27" s="200">
        <v>13</v>
      </c>
      <c r="E27" s="201">
        <f t="shared" si="2"/>
        <v>-12</v>
      </c>
      <c r="F27" s="90">
        <f t="shared" si="3"/>
        <v>-0.92307692307692313</v>
      </c>
      <c r="G27" s="196"/>
      <c r="J27" s="198"/>
      <c r="K27" s="199"/>
      <c r="L27" s="200"/>
      <c r="M27" s="202"/>
    </row>
    <row r="28" spans="1:13" s="178" customFormat="1" ht="15.75" x14ac:dyDescent="0.25">
      <c r="A28" s="198">
        <v>109</v>
      </c>
      <c r="B28" s="199" t="s">
        <v>201</v>
      </c>
      <c r="C28" s="200">
        <v>218</v>
      </c>
      <c r="D28" s="200">
        <v>231</v>
      </c>
      <c r="E28" s="201">
        <f t="shared" si="2"/>
        <v>-13</v>
      </c>
      <c r="F28" s="90">
        <f t="shared" si="3"/>
        <v>-5.627705627705628E-2</v>
      </c>
      <c r="G28" s="196"/>
      <c r="J28" s="198"/>
      <c r="K28" s="199"/>
      <c r="L28" s="200"/>
      <c r="M28" s="202"/>
    </row>
    <row r="29" spans="1:13" s="178" customFormat="1" ht="15.75" x14ac:dyDescent="0.25">
      <c r="A29" s="198">
        <v>110</v>
      </c>
      <c r="B29" s="199" t="s">
        <v>157</v>
      </c>
      <c r="C29" s="200">
        <v>92</v>
      </c>
      <c r="D29" s="200">
        <v>87</v>
      </c>
      <c r="E29" s="201">
        <f t="shared" si="2"/>
        <v>5</v>
      </c>
      <c r="F29" s="90">
        <f t="shared" si="3"/>
        <v>5.7471264367816091E-2</v>
      </c>
      <c r="G29" s="196"/>
      <c r="J29" s="198"/>
      <c r="K29" s="199"/>
      <c r="L29" s="200"/>
      <c r="M29" s="202"/>
    </row>
    <row r="30" spans="1:13" s="178" customFormat="1" ht="15.75" x14ac:dyDescent="0.25">
      <c r="A30" s="198">
        <v>111</v>
      </c>
      <c r="B30" s="199" t="s">
        <v>145</v>
      </c>
      <c r="C30" s="200">
        <v>15</v>
      </c>
      <c r="D30" s="200">
        <v>0</v>
      </c>
      <c r="E30" s="201">
        <f t="shared" si="2"/>
        <v>15</v>
      </c>
      <c r="F30" s="90"/>
      <c r="G30" s="196"/>
      <c r="J30" s="198"/>
      <c r="K30" s="199"/>
      <c r="L30" s="200"/>
      <c r="M30" s="202"/>
    </row>
    <row r="31" spans="1:13" s="178" customFormat="1" ht="15.75" x14ac:dyDescent="0.25">
      <c r="A31" s="198">
        <v>112</v>
      </c>
      <c r="B31" s="199" t="s">
        <v>239</v>
      </c>
      <c r="C31" s="200">
        <v>3</v>
      </c>
      <c r="D31" s="200">
        <v>6</v>
      </c>
      <c r="E31" s="201">
        <f t="shared" si="2"/>
        <v>-3</v>
      </c>
      <c r="F31" s="90">
        <f>E31/D31</f>
        <v>-0.5</v>
      </c>
      <c r="G31" s="196"/>
      <c r="J31" s="198"/>
      <c r="K31" s="199"/>
      <c r="L31" s="200"/>
      <c r="M31" s="202"/>
    </row>
    <row r="32" spans="1:13" s="178" customFormat="1" ht="15.75" x14ac:dyDescent="0.25">
      <c r="A32" s="198">
        <v>113</v>
      </c>
      <c r="B32" s="199" t="s">
        <v>18</v>
      </c>
      <c r="C32" s="200">
        <v>727</v>
      </c>
      <c r="D32" s="200">
        <v>740</v>
      </c>
      <c r="E32" s="201">
        <f t="shared" si="2"/>
        <v>-13</v>
      </c>
      <c r="F32" s="90">
        <f>E32/D32</f>
        <v>-1.7567567567567569E-2</v>
      </c>
      <c r="G32" s="196"/>
      <c r="J32" s="198"/>
      <c r="K32" s="199"/>
      <c r="L32" s="200"/>
      <c r="M32" s="202"/>
    </row>
    <row r="33" spans="1:13" s="178" customFormat="1" ht="15.75" x14ac:dyDescent="0.25">
      <c r="A33" s="198">
        <v>114</v>
      </c>
      <c r="B33" s="199" t="s">
        <v>330</v>
      </c>
      <c r="C33" s="200">
        <v>0</v>
      </c>
      <c r="D33" s="200">
        <v>0</v>
      </c>
      <c r="E33" s="201">
        <f t="shared" si="2"/>
        <v>0</v>
      </c>
      <c r="F33" s="90"/>
      <c r="G33" s="196"/>
      <c r="J33" s="198"/>
      <c r="K33" s="199"/>
      <c r="L33" s="200"/>
      <c r="M33" s="202"/>
    </row>
    <row r="34" spans="1:13" s="178" customFormat="1" ht="15.75" x14ac:dyDescent="0.25">
      <c r="A34" s="198">
        <v>115</v>
      </c>
      <c r="B34" s="199" t="s">
        <v>204</v>
      </c>
      <c r="C34" s="200">
        <v>3</v>
      </c>
      <c r="D34" s="200">
        <v>33</v>
      </c>
      <c r="E34" s="201">
        <f t="shared" si="2"/>
        <v>-30</v>
      </c>
      <c r="F34" s="90">
        <f t="shared" ref="F34:F40" si="4">E34/D34</f>
        <v>-0.90909090909090906</v>
      </c>
      <c r="G34" s="196"/>
      <c r="J34" s="198"/>
      <c r="K34" s="199"/>
      <c r="L34" s="200"/>
      <c r="M34" s="202"/>
    </row>
    <row r="35" spans="1:13" s="178" customFormat="1" ht="15.75" x14ac:dyDescent="0.25">
      <c r="A35" s="198">
        <v>116</v>
      </c>
      <c r="B35" s="199" t="s">
        <v>49</v>
      </c>
      <c r="C35" s="200">
        <v>63</v>
      </c>
      <c r="D35" s="200">
        <v>60</v>
      </c>
      <c r="E35" s="201">
        <f t="shared" si="2"/>
        <v>3</v>
      </c>
      <c r="F35" s="90">
        <f t="shared" si="4"/>
        <v>0.05</v>
      </c>
      <c r="G35" s="196"/>
      <c r="J35" s="198"/>
      <c r="K35" s="199"/>
      <c r="L35" s="200"/>
      <c r="M35" s="202"/>
    </row>
    <row r="36" spans="1:13" s="178" customFormat="1" ht="15.75" x14ac:dyDescent="0.25">
      <c r="A36" s="198">
        <v>119</v>
      </c>
      <c r="B36" s="199" t="s">
        <v>322</v>
      </c>
      <c r="C36" s="200">
        <v>5</v>
      </c>
      <c r="D36" s="200">
        <v>4</v>
      </c>
      <c r="E36" s="201">
        <f t="shared" si="2"/>
        <v>1</v>
      </c>
      <c r="F36" s="90">
        <f t="shared" si="4"/>
        <v>0.25</v>
      </c>
      <c r="G36" s="196"/>
      <c r="J36" s="198"/>
      <c r="K36" s="199"/>
      <c r="L36" s="200"/>
      <c r="M36" s="202"/>
    </row>
    <row r="37" spans="1:13" s="178" customFormat="1" ht="15.75" x14ac:dyDescent="0.25">
      <c r="A37" s="198">
        <v>120</v>
      </c>
      <c r="B37" s="199" t="s">
        <v>56</v>
      </c>
      <c r="C37" s="200">
        <v>52</v>
      </c>
      <c r="D37" s="200">
        <v>82</v>
      </c>
      <c r="E37" s="201">
        <f t="shared" si="2"/>
        <v>-30</v>
      </c>
      <c r="F37" s="90">
        <f t="shared" si="4"/>
        <v>-0.36585365853658536</v>
      </c>
      <c r="G37" s="196"/>
      <c r="J37" s="198"/>
      <c r="K37" s="199"/>
      <c r="L37" s="200"/>
      <c r="M37" s="202"/>
    </row>
    <row r="38" spans="1:13" s="178" customFormat="1" ht="15.75" x14ac:dyDescent="0.25">
      <c r="A38" s="198">
        <v>121</v>
      </c>
      <c r="B38" s="199" t="s">
        <v>13</v>
      </c>
      <c r="C38" s="200">
        <v>291</v>
      </c>
      <c r="D38" s="200">
        <v>300</v>
      </c>
      <c r="E38" s="201">
        <f t="shared" si="2"/>
        <v>-9</v>
      </c>
      <c r="F38" s="90">
        <f t="shared" si="4"/>
        <v>-0.03</v>
      </c>
      <c r="G38" s="196"/>
      <c r="J38" s="198"/>
      <c r="K38" s="199"/>
      <c r="L38" s="200"/>
      <c r="M38" s="202"/>
    </row>
    <row r="39" spans="1:13" s="178" customFormat="1" ht="15.75" x14ac:dyDescent="0.25">
      <c r="A39" s="198">
        <v>122</v>
      </c>
      <c r="B39" s="199" t="s">
        <v>256</v>
      </c>
      <c r="C39" s="200">
        <v>27</v>
      </c>
      <c r="D39" s="200">
        <v>17</v>
      </c>
      <c r="E39" s="201">
        <f t="shared" si="2"/>
        <v>10</v>
      </c>
      <c r="F39" s="90">
        <f t="shared" si="4"/>
        <v>0.58823529411764708</v>
      </c>
      <c r="G39" s="196"/>
      <c r="J39" s="198"/>
      <c r="K39" s="199"/>
      <c r="L39" s="200"/>
      <c r="M39" s="202"/>
    </row>
    <row r="40" spans="1:13" s="178" customFormat="1" ht="15.75" x14ac:dyDescent="0.25">
      <c r="A40" s="198">
        <v>123</v>
      </c>
      <c r="B40" s="199" t="s">
        <v>240</v>
      </c>
      <c r="C40" s="200">
        <v>43</v>
      </c>
      <c r="D40" s="200">
        <v>22</v>
      </c>
      <c r="E40" s="201">
        <f t="shared" si="2"/>
        <v>21</v>
      </c>
      <c r="F40" s="90">
        <f t="shared" si="4"/>
        <v>0.95454545454545459</v>
      </c>
      <c r="G40" s="196"/>
      <c r="J40" s="198"/>
      <c r="K40" s="199"/>
      <c r="L40" s="200"/>
      <c r="M40" s="202"/>
    </row>
    <row r="41" spans="1:13" s="178" customFormat="1" ht="15.75" x14ac:dyDescent="0.25">
      <c r="A41" s="198">
        <v>124</v>
      </c>
      <c r="B41" s="199" t="s">
        <v>275</v>
      </c>
      <c r="C41" s="200">
        <v>2</v>
      </c>
      <c r="D41" s="200">
        <v>0</v>
      </c>
      <c r="E41" s="201">
        <f t="shared" si="2"/>
        <v>2</v>
      </c>
      <c r="F41" s="90"/>
      <c r="G41" s="196"/>
      <c r="J41" s="198"/>
      <c r="K41" s="199"/>
      <c r="L41" s="200"/>
      <c r="M41" s="202"/>
    </row>
    <row r="42" spans="1:13" s="178" customFormat="1" ht="15.75" x14ac:dyDescent="0.25">
      <c r="A42" s="198">
        <v>125</v>
      </c>
      <c r="B42" s="199" t="s">
        <v>331</v>
      </c>
      <c r="C42" s="200">
        <v>1</v>
      </c>
      <c r="D42" s="200">
        <v>1</v>
      </c>
      <c r="E42" s="201">
        <f t="shared" si="2"/>
        <v>0</v>
      </c>
      <c r="F42" s="90">
        <f t="shared" ref="F42:F61" si="5">E42/D42</f>
        <v>0</v>
      </c>
      <c r="G42" s="196"/>
      <c r="J42" s="198"/>
      <c r="K42" s="199"/>
      <c r="L42" s="200"/>
      <c r="M42" s="202"/>
    </row>
    <row r="43" spans="1:13" s="178" customFormat="1" ht="15.75" x14ac:dyDescent="0.25">
      <c r="A43" s="198">
        <v>126</v>
      </c>
      <c r="B43" s="199" t="s">
        <v>332</v>
      </c>
      <c r="C43" s="200">
        <v>5</v>
      </c>
      <c r="D43" s="200">
        <v>2</v>
      </c>
      <c r="E43" s="201">
        <f t="shared" si="2"/>
        <v>3</v>
      </c>
      <c r="F43" s="90">
        <f t="shared" si="5"/>
        <v>1.5</v>
      </c>
      <c r="G43" s="196"/>
      <c r="J43" s="198"/>
      <c r="K43" s="199"/>
      <c r="L43" s="200"/>
      <c r="M43" s="202"/>
    </row>
    <row r="44" spans="1:13" s="178" customFormat="1" ht="15.75" x14ac:dyDescent="0.25">
      <c r="A44" s="198">
        <v>127</v>
      </c>
      <c r="B44" s="199" t="s">
        <v>373</v>
      </c>
      <c r="C44" s="200">
        <v>0</v>
      </c>
      <c r="D44" s="200">
        <v>1</v>
      </c>
      <c r="E44" s="201">
        <f t="shared" si="2"/>
        <v>-1</v>
      </c>
      <c r="F44" s="90">
        <f t="shared" si="5"/>
        <v>-1</v>
      </c>
      <c r="G44" s="196"/>
      <c r="J44" s="198"/>
      <c r="K44" s="199"/>
      <c r="L44" s="200"/>
      <c r="M44" s="202"/>
    </row>
    <row r="45" spans="1:13" s="178" customFormat="1" ht="15.75" x14ac:dyDescent="0.25">
      <c r="A45" s="198">
        <v>128</v>
      </c>
      <c r="B45" s="199" t="s">
        <v>109</v>
      </c>
      <c r="C45" s="200">
        <v>0</v>
      </c>
      <c r="D45" s="200">
        <v>2</v>
      </c>
      <c r="E45" s="201">
        <f t="shared" si="2"/>
        <v>-2</v>
      </c>
      <c r="F45" s="90">
        <f t="shared" si="5"/>
        <v>-1</v>
      </c>
      <c r="G45" s="196"/>
      <c r="J45" s="198"/>
      <c r="K45" s="199"/>
      <c r="L45" s="200"/>
      <c r="M45" s="202"/>
    </row>
    <row r="46" spans="1:13" s="178" customFormat="1" ht="15.75" x14ac:dyDescent="0.25">
      <c r="A46" s="198">
        <v>130</v>
      </c>
      <c r="B46" s="199" t="s">
        <v>53</v>
      </c>
      <c r="C46" s="200">
        <v>10</v>
      </c>
      <c r="D46" s="200">
        <v>31</v>
      </c>
      <c r="E46" s="201">
        <f t="shared" si="2"/>
        <v>-21</v>
      </c>
      <c r="F46" s="90">
        <f t="shared" si="5"/>
        <v>-0.67741935483870963</v>
      </c>
      <c r="G46" s="196"/>
      <c r="J46" s="198"/>
      <c r="K46" s="199"/>
      <c r="L46" s="200"/>
      <c r="M46" s="202"/>
    </row>
    <row r="47" spans="1:13" s="178" customFormat="1" ht="15.75" x14ac:dyDescent="0.25">
      <c r="A47" s="198">
        <v>131</v>
      </c>
      <c r="B47" s="199" t="s">
        <v>71</v>
      </c>
      <c r="C47" s="200">
        <v>75</v>
      </c>
      <c r="D47" s="200">
        <v>68</v>
      </c>
      <c r="E47" s="201">
        <f t="shared" si="2"/>
        <v>7</v>
      </c>
      <c r="F47" s="90">
        <f t="shared" si="5"/>
        <v>0.10294117647058823</v>
      </c>
      <c r="G47" s="196"/>
      <c r="J47" s="198"/>
      <c r="K47" s="199"/>
      <c r="L47" s="200"/>
      <c r="M47" s="202"/>
    </row>
    <row r="48" spans="1:13" s="178" customFormat="1" ht="15.75" x14ac:dyDescent="0.25">
      <c r="A48" s="198">
        <v>132</v>
      </c>
      <c r="B48" s="199" t="s">
        <v>241</v>
      </c>
      <c r="C48" s="200">
        <v>15</v>
      </c>
      <c r="D48" s="200">
        <v>8</v>
      </c>
      <c r="E48" s="201">
        <f t="shared" si="2"/>
        <v>7</v>
      </c>
      <c r="F48" s="90">
        <f t="shared" si="5"/>
        <v>0.875</v>
      </c>
      <c r="G48" s="196"/>
      <c r="J48" s="198"/>
      <c r="K48" s="199"/>
      <c r="L48" s="200"/>
      <c r="M48" s="202"/>
    </row>
    <row r="49" spans="1:13" s="178" customFormat="1" ht="15.75" x14ac:dyDescent="0.25">
      <c r="A49" s="198">
        <v>133</v>
      </c>
      <c r="B49" s="199" t="s">
        <v>140</v>
      </c>
      <c r="C49" s="200">
        <v>19</v>
      </c>
      <c r="D49" s="200">
        <v>7</v>
      </c>
      <c r="E49" s="201">
        <f t="shared" si="2"/>
        <v>12</v>
      </c>
      <c r="F49" s="90">
        <f t="shared" si="5"/>
        <v>1.7142857142857142</v>
      </c>
      <c r="G49" s="196"/>
      <c r="J49" s="198"/>
      <c r="K49" s="199"/>
      <c r="L49" s="200"/>
      <c r="M49" s="202"/>
    </row>
    <row r="50" spans="1:13" s="178" customFormat="1" ht="15.75" x14ac:dyDescent="0.25">
      <c r="A50" s="198">
        <v>134</v>
      </c>
      <c r="B50" s="199" t="s">
        <v>177</v>
      </c>
      <c r="C50" s="200">
        <v>9</v>
      </c>
      <c r="D50" s="200">
        <v>37</v>
      </c>
      <c r="E50" s="201">
        <f t="shared" si="2"/>
        <v>-28</v>
      </c>
      <c r="F50" s="90">
        <f t="shared" si="5"/>
        <v>-0.7567567567567568</v>
      </c>
      <c r="G50" s="196"/>
      <c r="J50" s="198"/>
      <c r="K50" s="199"/>
      <c r="L50" s="200"/>
      <c r="M50" s="202"/>
    </row>
    <row r="51" spans="1:13" s="178" customFormat="1" ht="15.75" x14ac:dyDescent="0.25">
      <c r="A51" s="198">
        <v>135</v>
      </c>
      <c r="B51" s="199" t="s">
        <v>171</v>
      </c>
      <c r="C51" s="200">
        <v>38</v>
      </c>
      <c r="D51" s="200">
        <v>27</v>
      </c>
      <c r="E51" s="201">
        <f t="shared" si="2"/>
        <v>11</v>
      </c>
      <c r="F51" s="90">
        <f t="shared" si="5"/>
        <v>0.40740740740740738</v>
      </c>
      <c r="G51" s="196"/>
      <c r="J51" s="198"/>
      <c r="K51" s="199"/>
      <c r="L51" s="200"/>
      <c r="M51" s="202"/>
    </row>
    <row r="52" spans="1:13" s="178" customFormat="1" ht="15.75" x14ac:dyDescent="0.25">
      <c r="A52" s="198">
        <v>136</v>
      </c>
      <c r="B52" s="199" t="s">
        <v>354</v>
      </c>
      <c r="C52" s="200">
        <v>1</v>
      </c>
      <c r="D52" s="200">
        <v>1</v>
      </c>
      <c r="E52" s="201">
        <f t="shared" si="2"/>
        <v>0</v>
      </c>
      <c r="F52" s="90">
        <f t="shared" si="5"/>
        <v>0</v>
      </c>
      <c r="G52" s="196"/>
      <c r="J52" s="198"/>
      <c r="K52" s="199"/>
      <c r="L52" s="200"/>
      <c r="M52" s="202"/>
    </row>
    <row r="53" spans="1:13" s="178" customFormat="1" ht="15.75" x14ac:dyDescent="0.25">
      <c r="A53" s="198">
        <v>137</v>
      </c>
      <c r="B53" s="199" t="s">
        <v>120</v>
      </c>
      <c r="C53" s="200">
        <v>21</v>
      </c>
      <c r="D53" s="200">
        <v>54</v>
      </c>
      <c r="E53" s="201">
        <f t="shared" si="2"/>
        <v>-33</v>
      </c>
      <c r="F53" s="90">
        <f t="shared" si="5"/>
        <v>-0.61111111111111116</v>
      </c>
      <c r="G53" s="196"/>
      <c r="J53" s="198"/>
      <c r="K53" s="199"/>
      <c r="L53" s="200"/>
      <c r="M53" s="202"/>
    </row>
    <row r="54" spans="1:13" s="178" customFormat="1" ht="15.75" x14ac:dyDescent="0.25">
      <c r="A54" s="198">
        <v>138</v>
      </c>
      <c r="B54" s="199" t="s">
        <v>158</v>
      </c>
      <c r="C54" s="200">
        <v>139</v>
      </c>
      <c r="D54" s="200">
        <v>93</v>
      </c>
      <c r="E54" s="201">
        <f t="shared" si="2"/>
        <v>46</v>
      </c>
      <c r="F54" s="90">
        <f t="shared" si="5"/>
        <v>0.4946236559139785</v>
      </c>
      <c r="G54" s="196"/>
      <c r="J54" s="198"/>
      <c r="K54" s="199"/>
      <c r="L54" s="200"/>
      <c r="M54" s="202"/>
    </row>
    <row r="55" spans="1:13" s="178" customFormat="1" ht="15.75" x14ac:dyDescent="0.25">
      <c r="A55" s="198">
        <v>139</v>
      </c>
      <c r="B55" s="199" t="s">
        <v>257</v>
      </c>
      <c r="C55" s="200">
        <v>20</v>
      </c>
      <c r="D55" s="200">
        <v>24</v>
      </c>
      <c r="E55" s="201">
        <f t="shared" si="2"/>
        <v>-4</v>
      </c>
      <c r="F55" s="90">
        <f t="shared" si="5"/>
        <v>-0.16666666666666666</v>
      </c>
      <c r="G55" s="196"/>
      <c r="J55" s="198"/>
      <c r="K55" s="199"/>
      <c r="L55" s="200"/>
      <c r="M55" s="202"/>
    </row>
    <row r="56" spans="1:13" s="178" customFormat="1" ht="15.75" x14ac:dyDescent="0.25">
      <c r="A56" s="198">
        <v>140</v>
      </c>
      <c r="B56" s="199" t="s">
        <v>258</v>
      </c>
      <c r="C56" s="200">
        <v>17</v>
      </c>
      <c r="D56" s="200">
        <v>23</v>
      </c>
      <c r="E56" s="201">
        <f t="shared" si="2"/>
        <v>-6</v>
      </c>
      <c r="F56" s="90">
        <f t="shared" si="5"/>
        <v>-0.2608695652173913</v>
      </c>
      <c r="G56" s="196"/>
      <c r="J56" s="198"/>
      <c r="K56" s="199"/>
      <c r="L56" s="200"/>
      <c r="M56" s="202"/>
    </row>
    <row r="57" spans="1:13" s="178" customFormat="1" ht="15.75" x14ac:dyDescent="0.25">
      <c r="A57" s="198">
        <v>141</v>
      </c>
      <c r="B57" s="199" t="s">
        <v>333</v>
      </c>
      <c r="C57" s="200">
        <v>1</v>
      </c>
      <c r="D57" s="200">
        <v>2</v>
      </c>
      <c r="E57" s="201">
        <f t="shared" si="2"/>
        <v>-1</v>
      </c>
      <c r="F57" s="90">
        <f t="shared" si="5"/>
        <v>-0.5</v>
      </c>
      <c r="G57" s="196"/>
      <c r="J57" s="198"/>
      <c r="K57" s="199"/>
      <c r="L57" s="200"/>
      <c r="M57" s="202"/>
    </row>
    <row r="58" spans="1:13" s="178" customFormat="1" ht="15.75" x14ac:dyDescent="0.25">
      <c r="A58" s="198">
        <v>143</v>
      </c>
      <c r="B58" s="199" t="s">
        <v>174</v>
      </c>
      <c r="C58" s="200">
        <v>145</v>
      </c>
      <c r="D58" s="200">
        <v>176</v>
      </c>
      <c r="E58" s="201">
        <f t="shared" si="2"/>
        <v>-31</v>
      </c>
      <c r="F58" s="90">
        <f t="shared" si="5"/>
        <v>-0.17613636363636365</v>
      </c>
      <c r="G58" s="196"/>
      <c r="J58" s="198"/>
      <c r="K58" s="199"/>
      <c r="L58" s="200"/>
      <c r="M58" s="202"/>
    </row>
    <row r="59" spans="1:13" s="178" customFormat="1" ht="15.75" x14ac:dyDescent="0.25">
      <c r="A59" s="198">
        <v>144</v>
      </c>
      <c r="B59" s="199" t="s">
        <v>92</v>
      </c>
      <c r="C59" s="202">
        <v>64</v>
      </c>
      <c r="D59" s="202">
        <v>55</v>
      </c>
      <c r="E59" s="215">
        <f t="shared" si="2"/>
        <v>9</v>
      </c>
      <c r="F59" s="216">
        <f t="shared" si="5"/>
        <v>0.16363636363636364</v>
      </c>
      <c r="G59" s="196"/>
      <c r="J59" s="198"/>
      <c r="K59" s="199"/>
      <c r="L59" s="200"/>
      <c r="M59" s="202"/>
    </row>
    <row r="60" spans="1:13" s="178" customFormat="1" ht="15.75" x14ac:dyDescent="0.25">
      <c r="A60" s="198">
        <v>145</v>
      </c>
      <c r="B60" s="199" t="s">
        <v>303</v>
      </c>
      <c r="C60" s="202">
        <v>1885</v>
      </c>
      <c r="D60" s="202">
        <v>2378</v>
      </c>
      <c r="E60" s="215">
        <f t="shared" si="2"/>
        <v>-493</v>
      </c>
      <c r="F60" s="216">
        <f t="shared" si="5"/>
        <v>-0.2073170731707317</v>
      </c>
      <c r="G60" s="196"/>
      <c r="J60" s="198"/>
      <c r="K60" s="199"/>
      <c r="L60" s="200"/>
      <c r="M60" s="202"/>
    </row>
    <row r="61" spans="1:13" s="178" customFormat="1" ht="15.75" x14ac:dyDescent="0.25">
      <c r="A61" s="198">
        <v>146</v>
      </c>
      <c r="B61" s="199" t="s">
        <v>14</v>
      </c>
      <c r="C61" s="202">
        <v>963</v>
      </c>
      <c r="D61" s="202">
        <v>945</v>
      </c>
      <c r="E61" s="215">
        <f t="shared" si="2"/>
        <v>18</v>
      </c>
      <c r="F61" s="216">
        <f t="shared" si="5"/>
        <v>1.9047619047619049E-2</v>
      </c>
      <c r="G61" s="196"/>
      <c r="J61" s="198"/>
      <c r="K61" s="199"/>
      <c r="L61" s="200"/>
      <c r="M61" s="202"/>
    </row>
    <row r="62" spans="1:13" s="178" customFormat="1" ht="15.75" x14ac:dyDescent="0.25">
      <c r="A62" s="198">
        <v>147</v>
      </c>
      <c r="B62" s="199" t="s">
        <v>349</v>
      </c>
      <c r="C62" s="202">
        <v>0</v>
      </c>
      <c r="D62" s="202">
        <v>0</v>
      </c>
      <c r="E62" s="215">
        <f t="shared" si="2"/>
        <v>0</v>
      </c>
      <c r="F62" s="216"/>
      <c r="G62" s="196"/>
      <c r="J62" s="198"/>
      <c r="K62" s="199"/>
      <c r="L62" s="200"/>
      <c r="M62" s="202"/>
    </row>
    <row r="63" spans="1:13" s="178" customFormat="1" ht="15.75" x14ac:dyDescent="0.25">
      <c r="A63" s="198">
        <v>148</v>
      </c>
      <c r="B63" s="199" t="s">
        <v>116</v>
      </c>
      <c r="C63" s="202">
        <v>172</v>
      </c>
      <c r="D63" s="202">
        <v>195</v>
      </c>
      <c r="E63" s="215">
        <f t="shared" si="2"/>
        <v>-23</v>
      </c>
      <c r="F63" s="216">
        <f>E63/D63</f>
        <v>-0.11794871794871795</v>
      </c>
      <c r="G63" s="196"/>
      <c r="J63" s="198"/>
      <c r="K63" s="199"/>
      <c r="L63" s="200"/>
      <c r="M63" s="202"/>
    </row>
    <row r="64" spans="1:13" s="178" customFormat="1" ht="15.75" x14ac:dyDescent="0.25">
      <c r="A64" s="198">
        <v>149</v>
      </c>
      <c r="B64" s="199" t="s">
        <v>195</v>
      </c>
      <c r="C64" s="202">
        <v>151</v>
      </c>
      <c r="D64" s="202">
        <v>152</v>
      </c>
      <c r="E64" s="215">
        <f t="shared" si="2"/>
        <v>-1</v>
      </c>
      <c r="F64" s="216">
        <f>E64/D64</f>
        <v>-6.5789473684210523E-3</v>
      </c>
      <c r="G64" s="196"/>
      <c r="J64" s="198"/>
      <c r="K64" s="199"/>
      <c r="L64" s="200"/>
      <c r="M64" s="202"/>
    </row>
    <row r="65" spans="1:13" s="178" customFormat="1" ht="15.75" x14ac:dyDescent="0.25">
      <c r="A65" s="203">
        <v>152</v>
      </c>
      <c r="B65" s="204" t="s">
        <v>386</v>
      </c>
      <c r="C65" s="202">
        <v>1</v>
      </c>
      <c r="D65" s="202">
        <v>0</v>
      </c>
      <c r="E65" s="215">
        <f t="shared" si="2"/>
        <v>1</v>
      </c>
      <c r="F65" s="216"/>
      <c r="G65" s="206"/>
      <c r="H65" s="207"/>
      <c r="I65" s="207"/>
      <c r="J65" s="203"/>
      <c r="K65" s="204"/>
      <c r="L65" s="205"/>
      <c r="M65" s="205"/>
    </row>
    <row r="66" spans="1:13" s="178" customFormat="1" ht="15.75" x14ac:dyDescent="0.25">
      <c r="A66" s="203">
        <v>154</v>
      </c>
      <c r="B66" s="204" t="s">
        <v>387</v>
      </c>
      <c r="C66" s="202">
        <v>24</v>
      </c>
      <c r="D66" s="202">
        <v>0</v>
      </c>
      <c r="E66" s="215">
        <f t="shared" si="2"/>
        <v>24</v>
      </c>
      <c r="F66" s="216"/>
      <c r="G66" s="206"/>
      <c r="H66" s="207"/>
      <c r="I66" s="207"/>
      <c r="J66" s="203"/>
      <c r="K66" s="204"/>
      <c r="L66" s="205"/>
      <c r="M66" s="205"/>
    </row>
    <row r="67" spans="1:13" s="178" customFormat="1" ht="15.75" x14ac:dyDescent="0.25">
      <c r="A67" s="198">
        <v>155</v>
      </c>
      <c r="B67" s="199" t="s">
        <v>374</v>
      </c>
      <c r="C67" s="202">
        <v>197</v>
      </c>
      <c r="D67" s="202">
        <v>101</v>
      </c>
      <c r="E67" s="215">
        <f t="shared" si="2"/>
        <v>96</v>
      </c>
      <c r="F67" s="216">
        <f>E67/D67</f>
        <v>0.95049504950495045</v>
      </c>
      <c r="G67" s="196"/>
      <c r="J67" s="198"/>
      <c r="K67" s="199"/>
      <c r="L67" s="200"/>
      <c r="M67" s="202"/>
    </row>
    <row r="68" spans="1:13" s="178" customFormat="1" ht="15.75" x14ac:dyDescent="0.25">
      <c r="A68" s="198">
        <v>197</v>
      </c>
      <c r="B68" s="199" t="s">
        <v>345</v>
      </c>
      <c r="C68" s="202">
        <v>88</v>
      </c>
      <c r="D68" s="202">
        <v>59</v>
      </c>
      <c r="E68" s="215">
        <f t="shared" si="2"/>
        <v>29</v>
      </c>
      <c r="F68" s="216">
        <f>E68/D68</f>
        <v>0.49152542372881358</v>
      </c>
      <c r="G68" s="196"/>
      <c r="J68" s="198"/>
      <c r="K68" s="199"/>
      <c r="L68" s="200"/>
      <c r="M68" s="202"/>
    </row>
    <row r="69" spans="1:13" s="207" customFormat="1" ht="15.75" x14ac:dyDescent="0.25">
      <c r="A69" s="198">
        <v>198</v>
      </c>
      <c r="B69" s="199" t="s">
        <v>218</v>
      </c>
      <c r="C69" s="202">
        <v>129</v>
      </c>
      <c r="D69" s="202">
        <v>92</v>
      </c>
      <c r="E69" s="215">
        <f t="shared" si="2"/>
        <v>37</v>
      </c>
      <c r="F69" s="216">
        <f>E69/D69</f>
        <v>0.40217391304347827</v>
      </c>
      <c r="G69" s="196"/>
      <c r="H69" s="178"/>
      <c r="I69" s="178"/>
      <c r="J69" s="198"/>
      <c r="K69" s="199"/>
      <c r="L69" s="200"/>
      <c r="M69" s="202"/>
    </row>
    <row r="70" spans="1:13" s="207" customFormat="1" ht="15.75" x14ac:dyDescent="0.25">
      <c r="A70" s="198">
        <v>199</v>
      </c>
      <c r="B70" s="199" t="s">
        <v>280</v>
      </c>
      <c r="C70" s="202">
        <v>59</v>
      </c>
      <c r="D70" s="202">
        <v>70</v>
      </c>
      <c r="E70" s="215">
        <f t="shared" si="2"/>
        <v>-11</v>
      </c>
      <c r="F70" s="216">
        <f>E70/D70</f>
        <v>-0.15714285714285714</v>
      </c>
      <c r="G70" s="196"/>
      <c r="H70" s="72"/>
      <c r="I70" s="2"/>
      <c r="J70" s="198"/>
      <c r="K70" s="199"/>
      <c r="L70" s="200"/>
      <c r="M70" s="202"/>
    </row>
    <row r="71" spans="1:13" s="178" customFormat="1" x14ac:dyDescent="0.25">
      <c r="A71" s="208"/>
      <c r="B71" s="209" t="s">
        <v>22</v>
      </c>
      <c r="C71" s="217">
        <f>SUM(C21:C70)</f>
        <v>6710</v>
      </c>
      <c r="D71" s="217">
        <f>SUM(D21:D70)</f>
        <v>7059</v>
      </c>
      <c r="E71" s="217">
        <f>SUM(E21:E70)</f>
        <v>-349</v>
      </c>
      <c r="F71" s="218">
        <f t="shared" ref="F71" si="6">E71/D71</f>
        <v>-4.9440430655900272E-2</v>
      </c>
      <c r="G71" s="196"/>
      <c r="H71" s="72"/>
      <c r="I71" s="2"/>
      <c r="J71" s="5"/>
      <c r="M71" s="194"/>
    </row>
    <row r="72" spans="1:13" s="178" customFormat="1" x14ac:dyDescent="0.25">
      <c r="A72" s="208"/>
      <c r="B72" s="213"/>
      <c r="C72" s="219"/>
      <c r="D72" s="219"/>
      <c r="E72" s="5"/>
      <c r="F72" s="216"/>
      <c r="G72" s="196"/>
      <c r="H72" s="72"/>
      <c r="I72" s="2"/>
      <c r="J72" s="5"/>
      <c r="M72" s="194"/>
    </row>
    <row r="73" spans="1:13" s="178" customFormat="1" ht="17.25" x14ac:dyDescent="0.3">
      <c r="A73" s="208"/>
      <c r="B73" s="91" t="s">
        <v>324</v>
      </c>
      <c r="C73" s="219"/>
      <c r="D73" s="219"/>
      <c r="E73" s="5"/>
      <c r="F73" s="216"/>
      <c r="G73" s="196"/>
      <c r="H73" s="72"/>
      <c r="I73" s="2"/>
      <c r="J73" s="5"/>
      <c r="M73" s="194"/>
    </row>
    <row r="74" spans="1:13" s="178" customFormat="1" x14ac:dyDescent="0.25">
      <c r="A74" s="198">
        <v>201</v>
      </c>
      <c r="B74" s="199" t="s">
        <v>141</v>
      </c>
      <c r="C74" s="202">
        <v>61</v>
      </c>
      <c r="D74" s="202">
        <v>53</v>
      </c>
      <c r="E74" s="5">
        <f t="shared" ref="E74:E128" si="7">C74-D74</f>
        <v>8</v>
      </c>
      <c r="F74" s="216">
        <f>E74/D74</f>
        <v>0.15094339622641509</v>
      </c>
      <c r="G74" s="196"/>
      <c r="H74" s="198"/>
      <c r="I74" s="199"/>
      <c r="J74" s="200"/>
      <c r="K74" s="202"/>
      <c r="M74" s="194"/>
    </row>
    <row r="75" spans="1:13" s="178" customFormat="1" x14ac:dyDescent="0.25">
      <c r="A75" s="198">
        <v>202</v>
      </c>
      <c r="B75" s="199" t="s">
        <v>125</v>
      </c>
      <c r="C75" s="202">
        <v>0</v>
      </c>
      <c r="D75" s="202">
        <v>1</v>
      </c>
      <c r="E75" s="5">
        <f t="shared" si="7"/>
        <v>-1</v>
      </c>
      <c r="F75" s="216">
        <f>E75/D75</f>
        <v>-1</v>
      </c>
      <c r="G75" s="196"/>
      <c r="H75" s="198"/>
      <c r="I75" s="199"/>
      <c r="J75" s="200"/>
      <c r="K75" s="202"/>
      <c r="M75" s="194"/>
    </row>
    <row r="76" spans="1:13" s="178" customFormat="1" x14ac:dyDescent="0.25">
      <c r="A76" s="198">
        <v>202</v>
      </c>
      <c r="B76" s="204" t="s">
        <v>388</v>
      </c>
      <c r="C76" s="202">
        <v>1</v>
      </c>
      <c r="D76" s="202">
        <v>0</v>
      </c>
      <c r="E76" s="5">
        <f t="shared" si="7"/>
        <v>1</v>
      </c>
      <c r="F76" s="216"/>
      <c r="G76" s="196"/>
      <c r="H76" s="198"/>
      <c r="I76" s="199"/>
      <c r="J76" s="200"/>
      <c r="K76" s="202"/>
      <c r="M76" s="194"/>
    </row>
    <row r="77" spans="1:13" s="178" customFormat="1" x14ac:dyDescent="0.25">
      <c r="A77" s="198">
        <v>203</v>
      </c>
      <c r="B77" s="199" t="s">
        <v>334</v>
      </c>
      <c r="C77" s="202">
        <v>1</v>
      </c>
      <c r="D77" s="202">
        <v>0</v>
      </c>
      <c r="E77" s="5">
        <f t="shared" si="7"/>
        <v>1</v>
      </c>
      <c r="F77" s="216"/>
      <c r="G77" s="196"/>
      <c r="H77" s="198"/>
      <c r="I77" s="199"/>
      <c r="J77" s="200"/>
      <c r="K77" s="202"/>
      <c r="M77" s="194"/>
    </row>
    <row r="78" spans="1:13" s="178" customFormat="1" x14ac:dyDescent="0.25">
      <c r="A78" s="198">
        <v>204</v>
      </c>
      <c r="B78" s="199" t="s">
        <v>20</v>
      </c>
      <c r="C78" s="202">
        <v>383</v>
      </c>
      <c r="D78" s="202">
        <v>403</v>
      </c>
      <c r="E78" s="5">
        <f t="shared" si="7"/>
        <v>-20</v>
      </c>
      <c r="F78" s="216">
        <f t="shared" ref="F78:F91" si="8">E78/D78</f>
        <v>-4.9627791563275438E-2</v>
      </c>
      <c r="G78" s="196"/>
      <c r="H78" s="198"/>
      <c r="I78" s="199"/>
      <c r="J78" s="200"/>
      <c r="K78" s="202"/>
      <c r="M78" s="194"/>
    </row>
    <row r="79" spans="1:13" s="178" customFormat="1" x14ac:dyDescent="0.25">
      <c r="A79" s="198">
        <v>205</v>
      </c>
      <c r="B79" s="199" t="s">
        <v>81</v>
      </c>
      <c r="C79" s="202">
        <v>90</v>
      </c>
      <c r="D79" s="202">
        <v>92</v>
      </c>
      <c r="E79" s="5">
        <f t="shared" si="7"/>
        <v>-2</v>
      </c>
      <c r="F79" s="216">
        <f t="shared" si="8"/>
        <v>-2.1739130434782608E-2</v>
      </c>
      <c r="G79" s="196"/>
      <c r="H79" s="198"/>
      <c r="I79" s="199"/>
      <c r="J79" s="200"/>
      <c r="K79" s="202"/>
      <c r="M79" s="194"/>
    </row>
    <row r="80" spans="1:13" s="178" customFormat="1" x14ac:dyDescent="0.25">
      <c r="A80" s="198">
        <v>206</v>
      </c>
      <c r="B80" s="199" t="s">
        <v>21</v>
      </c>
      <c r="C80" s="202">
        <v>270</v>
      </c>
      <c r="D80" s="202">
        <v>263</v>
      </c>
      <c r="E80" s="5">
        <f t="shared" si="7"/>
        <v>7</v>
      </c>
      <c r="F80" s="216">
        <f t="shared" si="8"/>
        <v>2.6615969581749048E-2</v>
      </c>
      <c r="G80" s="196"/>
      <c r="H80" s="198"/>
      <c r="I80" s="199"/>
      <c r="J80" s="200"/>
      <c r="K80" s="202"/>
      <c r="M80" s="194"/>
    </row>
    <row r="81" spans="1:13" s="178" customFormat="1" x14ac:dyDescent="0.25">
      <c r="A81" s="198">
        <v>207</v>
      </c>
      <c r="B81" s="199" t="s">
        <v>224</v>
      </c>
      <c r="C81" s="202">
        <v>36</v>
      </c>
      <c r="D81" s="202">
        <v>13</v>
      </c>
      <c r="E81" s="5">
        <f t="shared" si="7"/>
        <v>23</v>
      </c>
      <c r="F81" s="216">
        <f t="shared" si="8"/>
        <v>1.7692307692307692</v>
      </c>
      <c r="G81" s="196"/>
      <c r="H81" s="198"/>
      <c r="I81" s="199"/>
      <c r="J81" s="200"/>
      <c r="K81" s="202"/>
      <c r="M81" s="194"/>
    </row>
    <row r="82" spans="1:13" s="178" customFormat="1" x14ac:dyDescent="0.25">
      <c r="A82" s="198">
        <v>208</v>
      </c>
      <c r="B82" s="199" t="s">
        <v>63</v>
      </c>
      <c r="C82" s="202">
        <v>55</v>
      </c>
      <c r="D82" s="202">
        <v>73</v>
      </c>
      <c r="E82" s="5">
        <f t="shared" si="7"/>
        <v>-18</v>
      </c>
      <c r="F82" s="216">
        <f t="shared" si="8"/>
        <v>-0.24657534246575341</v>
      </c>
      <c r="G82" s="196"/>
      <c r="H82" s="198"/>
      <c r="I82" s="199"/>
      <c r="J82" s="200"/>
      <c r="K82" s="202"/>
      <c r="M82" s="194"/>
    </row>
    <row r="83" spans="1:13" s="178" customFormat="1" x14ac:dyDescent="0.25">
      <c r="A83" s="198">
        <v>210</v>
      </c>
      <c r="B83" s="199" t="s">
        <v>271</v>
      </c>
      <c r="C83" s="202">
        <v>859</v>
      </c>
      <c r="D83" s="202">
        <v>728</v>
      </c>
      <c r="E83" s="5">
        <f t="shared" si="7"/>
        <v>131</v>
      </c>
      <c r="F83" s="216">
        <f t="shared" si="8"/>
        <v>0.17994505494505494</v>
      </c>
      <c r="G83" s="196"/>
      <c r="H83" s="198"/>
      <c r="I83" s="199"/>
      <c r="J83" s="200"/>
      <c r="K83" s="202"/>
      <c r="M83" s="194"/>
    </row>
    <row r="84" spans="1:13" s="178" customFormat="1" x14ac:dyDescent="0.25">
      <c r="A84" s="198">
        <v>211</v>
      </c>
      <c r="B84" s="199" t="s">
        <v>214</v>
      </c>
      <c r="C84" s="202">
        <v>81</v>
      </c>
      <c r="D84" s="202">
        <v>90</v>
      </c>
      <c r="E84" s="5">
        <f t="shared" si="7"/>
        <v>-9</v>
      </c>
      <c r="F84" s="216">
        <f t="shared" si="8"/>
        <v>-0.1</v>
      </c>
      <c r="G84" s="196"/>
      <c r="H84" s="198"/>
      <c r="I84" s="199"/>
      <c r="J84" s="200"/>
      <c r="K84" s="202"/>
      <c r="M84" s="194"/>
    </row>
    <row r="85" spans="1:13" s="178" customFormat="1" x14ac:dyDescent="0.25">
      <c r="A85" s="198">
        <v>212</v>
      </c>
      <c r="B85" s="199" t="s">
        <v>138</v>
      </c>
      <c r="C85" s="202">
        <v>29</v>
      </c>
      <c r="D85" s="202">
        <v>29</v>
      </c>
      <c r="E85" s="5">
        <f t="shared" si="7"/>
        <v>0</v>
      </c>
      <c r="F85" s="216">
        <f t="shared" si="8"/>
        <v>0</v>
      </c>
      <c r="G85" s="196"/>
      <c r="H85" s="198"/>
      <c r="I85" s="199"/>
      <c r="J85" s="200"/>
      <c r="K85" s="202"/>
      <c r="M85" s="194"/>
    </row>
    <row r="86" spans="1:13" s="178" customFormat="1" x14ac:dyDescent="0.25">
      <c r="A86" s="198">
        <v>213</v>
      </c>
      <c r="B86" s="199" t="s">
        <v>66</v>
      </c>
      <c r="C86" s="202">
        <v>213</v>
      </c>
      <c r="D86" s="202">
        <v>186</v>
      </c>
      <c r="E86" s="5">
        <f t="shared" si="7"/>
        <v>27</v>
      </c>
      <c r="F86" s="216">
        <f t="shared" si="8"/>
        <v>0.14516129032258066</v>
      </c>
      <c r="G86" s="196"/>
      <c r="H86" s="198"/>
      <c r="I86" s="199"/>
      <c r="J86" s="200"/>
      <c r="K86" s="202"/>
      <c r="M86" s="194"/>
    </row>
    <row r="87" spans="1:13" s="178" customFormat="1" x14ac:dyDescent="0.25">
      <c r="A87" s="198">
        <v>214</v>
      </c>
      <c r="B87" s="199" t="s">
        <v>203</v>
      </c>
      <c r="C87" s="202">
        <v>253</v>
      </c>
      <c r="D87" s="202">
        <v>386</v>
      </c>
      <c r="E87" s="5">
        <f t="shared" si="7"/>
        <v>-133</v>
      </c>
      <c r="F87" s="216">
        <f t="shared" si="8"/>
        <v>-0.34455958549222798</v>
      </c>
      <c r="G87" s="196"/>
      <c r="H87" s="198"/>
      <c r="I87" s="199"/>
      <c r="J87" s="200"/>
      <c r="K87" s="202"/>
      <c r="M87" s="194"/>
    </row>
    <row r="88" spans="1:13" s="178" customFormat="1" x14ac:dyDescent="0.25">
      <c r="A88" s="198">
        <v>215</v>
      </c>
      <c r="B88" s="199" t="s">
        <v>206</v>
      </c>
      <c r="C88" s="202">
        <v>433</v>
      </c>
      <c r="D88" s="202">
        <v>448</v>
      </c>
      <c r="E88" s="5">
        <f t="shared" si="7"/>
        <v>-15</v>
      </c>
      <c r="F88" s="216">
        <f t="shared" si="8"/>
        <v>-3.3482142857142856E-2</v>
      </c>
      <c r="G88" s="196"/>
      <c r="H88" s="198"/>
      <c r="I88" s="199"/>
      <c r="J88" s="200"/>
      <c r="K88" s="202"/>
      <c r="M88" s="194"/>
    </row>
    <row r="89" spans="1:13" s="178" customFormat="1" x14ac:dyDescent="0.25">
      <c r="A89" s="198">
        <v>216</v>
      </c>
      <c r="B89" s="199" t="s">
        <v>200</v>
      </c>
      <c r="C89" s="202">
        <v>310</v>
      </c>
      <c r="D89" s="202">
        <v>308</v>
      </c>
      <c r="E89" s="5">
        <f t="shared" si="7"/>
        <v>2</v>
      </c>
      <c r="F89" s="216">
        <f t="shared" si="8"/>
        <v>6.4935064935064939E-3</v>
      </c>
      <c r="G89" s="196"/>
      <c r="H89" s="198"/>
      <c r="I89" s="199"/>
      <c r="J89" s="200"/>
      <c r="K89" s="202"/>
      <c r="M89" s="194"/>
    </row>
    <row r="90" spans="1:13" s="178" customFormat="1" x14ac:dyDescent="0.25">
      <c r="A90" s="198">
        <v>217</v>
      </c>
      <c r="B90" s="199" t="s">
        <v>184</v>
      </c>
      <c r="C90" s="202">
        <v>124</v>
      </c>
      <c r="D90" s="202">
        <v>105</v>
      </c>
      <c r="E90" s="5">
        <f t="shared" si="7"/>
        <v>19</v>
      </c>
      <c r="F90" s="216">
        <f t="shared" si="8"/>
        <v>0.18095238095238095</v>
      </c>
      <c r="G90" s="196"/>
      <c r="H90" s="198"/>
      <c r="I90" s="199"/>
      <c r="J90" s="200"/>
      <c r="K90" s="202"/>
      <c r="M90" s="194"/>
    </row>
    <row r="91" spans="1:13" s="178" customFormat="1" x14ac:dyDescent="0.25">
      <c r="A91" s="198">
        <v>218</v>
      </c>
      <c r="B91" s="199" t="s">
        <v>42</v>
      </c>
      <c r="C91" s="202">
        <v>88</v>
      </c>
      <c r="D91" s="202">
        <v>113</v>
      </c>
      <c r="E91" s="5">
        <f t="shared" si="7"/>
        <v>-25</v>
      </c>
      <c r="F91" s="216">
        <f t="shared" si="8"/>
        <v>-0.22123893805309736</v>
      </c>
      <c r="G91" s="196"/>
      <c r="H91" s="198"/>
      <c r="I91" s="199"/>
      <c r="J91" s="200"/>
      <c r="K91" s="202"/>
      <c r="M91" s="194"/>
    </row>
    <row r="92" spans="1:13" s="178" customFormat="1" x14ac:dyDescent="0.25">
      <c r="A92" s="198">
        <v>219</v>
      </c>
      <c r="B92" s="199" t="s">
        <v>98</v>
      </c>
      <c r="C92" s="202">
        <v>5</v>
      </c>
      <c r="D92" s="202">
        <v>0</v>
      </c>
      <c r="E92" s="5">
        <f t="shared" si="7"/>
        <v>5</v>
      </c>
      <c r="F92" s="216"/>
      <c r="G92" s="196"/>
      <c r="H92" s="198"/>
      <c r="I92" s="199"/>
      <c r="J92" s="200"/>
      <c r="K92" s="202"/>
      <c r="M92" s="194"/>
    </row>
    <row r="93" spans="1:13" s="178" customFormat="1" x14ac:dyDescent="0.25">
      <c r="A93" s="198">
        <v>221</v>
      </c>
      <c r="B93" s="199" t="s">
        <v>117</v>
      </c>
      <c r="C93" s="202">
        <v>0</v>
      </c>
      <c r="D93" s="202">
        <v>2</v>
      </c>
      <c r="E93" s="5">
        <f t="shared" si="7"/>
        <v>-2</v>
      </c>
      <c r="F93" s="216">
        <f>E93/D93</f>
        <v>-1</v>
      </c>
      <c r="G93" s="196"/>
      <c r="H93" s="198"/>
      <c r="I93" s="199"/>
      <c r="J93" s="200"/>
      <c r="K93" s="202"/>
      <c r="M93" s="194"/>
    </row>
    <row r="94" spans="1:13" s="178" customFormat="1" x14ac:dyDescent="0.25">
      <c r="A94" s="198">
        <v>222</v>
      </c>
      <c r="B94" s="199" t="s">
        <v>323</v>
      </c>
      <c r="C94" s="202">
        <v>1</v>
      </c>
      <c r="D94" s="202">
        <v>0</v>
      </c>
      <c r="E94" s="5">
        <f t="shared" si="7"/>
        <v>1</v>
      </c>
      <c r="F94" s="216"/>
      <c r="G94" s="196"/>
      <c r="H94" s="198"/>
      <c r="I94" s="199"/>
      <c r="J94" s="200"/>
      <c r="K94" s="202"/>
      <c r="M94" s="194"/>
    </row>
    <row r="95" spans="1:13" s="178" customFormat="1" x14ac:dyDescent="0.25">
      <c r="A95" s="198">
        <v>223</v>
      </c>
      <c r="B95" s="199" t="s">
        <v>50</v>
      </c>
      <c r="C95" s="202">
        <v>203</v>
      </c>
      <c r="D95" s="202">
        <v>156</v>
      </c>
      <c r="E95" s="5">
        <f t="shared" si="7"/>
        <v>47</v>
      </c>
      <c r="F95" s="216">
        <f t="shared" ref="F95:F101" si="9">E95/D95</f>
        <v>0.30128205128205127</v>
      </c>
      <c r="G95" s="196"/>
      <c r="H95" s="198"/>
      <c r="I95" s="199"/>
      <c r="J95" s="200"/>
      <c r="K95" s="202"/>
      <c r="M95" s="194"/>
    </row>
    <row r="96" spans="1:13" s="178" customFormat="1" x14ac:dyDescent="0.25">
      <c r="A96" s="198">
        <v>224</v>
      </c>
      <c r="B96" s="199" t="s">
        <v>99</v>
      </c>
      <c r="C96" s="202">
        <v>24</v>
      </c>
      <c r="D96" s="202">
        <v>34</v>
      </c>
      <c r="E96" s="5">
        <f t="shared" si="7"/>
        <v>-10</v>
      </c>
      <c r="F96" s="216">
        <f t="shared" si="9"/>
        <v>-0.29411764705882354</v>
      </c>
      <c r="G96" s="196"/>
      <c r="H96" s="198"/>
      <c r="I96" s="199"/>
      <c r="J96" s="200"/>
      <c r="K96" s="202"/>
      <c r="M96" s="194"/>
    </row>
    <row r="97" spans="1:13" s="178" customFormat="1" x14ac:dyDescent="0.25">
      <c r="A97" s="198">
        <v>226</v>
      </c>
      <c r="B97" s="199" t="s">
        <v>123</v>
      </c>
      <c r="C97" s="202">
        <v>106</v>
      </c>
      <c r="D97" s="202">
        <v>115</v>
      </c>
      <c r="E97" s="5">
        <f t="shared" si="7"/>
        <v>-9</v>
      </c>
      <c r="F97" s="216">
        <f t="shared" si="9"/>
        <v>-7.8260869565217397E-2</v>
      </c>
      <c r="G97" s="196"/>
      <c r="H97" s="198"/>
      <c r="I97" s="199"/>
      <c r="J97" s="200"/>
      <c r="K97" s="202"/>
      <c r="M97" s="194"/>
    </row>
    <row r="98" spans="1:13" s="178" customFormat="1" x14ac:dyDescent="0.25">
      <c r="A98" s="198">
        <v>227</v>
      </c>
      <c r="B98" s="199" t="s">
        <v>233</v>
      </c>
      <c r="C98" s="202">
        <v>14</v>
      </c>
      <c r="D98" s="202">
        <v>4</v>
      </c>
      <c r="E98" s="5">
        <f t="shared" si="7"/>
        <v>10</v>
      </c>
      <c r="F98" s="216">
        <f t="shared" si="9"/>
        <v>2.5</v>
      </c>
      <c r="G98" s="196"/>
      <c r="H98" s="198"/>
      <c r="I98" s="199"/>
      <c r="J98" s="200"/>
      <c r="K98" s="202"/>
      <c r="M98" s="194"/>
    </row>
    <row r="99" spans="1:13" s="178" customFormat="1" x14ac:dyDescent="0.25">
      <c r="A99" s="198">
        <v>228</v>
      </c>
      <c r="B99" s="199" t="s">
        <v>100</v>
      </c>
      <c r="C99" s="202">
        <v>49</v>
      </c>
      <c r="D99" s="202">
        <v>23</v>
      </c>
      <c r="E99" s="5">
        <f t="shared" si="7"/>
        <v>26</v>
      </c>
      <c r="F99" s="216">
        <f t="shared" si="9"/>
        <v>1.1304347826086956</v>
      </c>
      <c r="G99" s="196"/>
      <c r="H99" s="198"/>
      <c r="I99" s="199"/>
      <c r="J99" s="200"/>
      <c r="K99" s="202"/>
      <c r="M99" s="194"/>
    </row>
    <row r="100" spans="1:13" s="178" customFormat="1" x14ac:dyDescent="0.25">
      <c r="A100" s="198">
        <v>229</v>
      </c>
      <c r="B100" s="199" t="s">
        <v>64</v>
      </c>
      <c r="C100" s="202">
        <v>235</v>
      </c>
      <c r="D100" s="202">
        <v>214</v>
      </c>
      <c r="E100" s="5">
        <f t="shared" si="7"/>
        <v>21</v>
      </c>
      <c r="F100" s="216">
        <f t="shared" si="9"/>
        <v>9.8130841121495324E-2</v>
      </c>
      <c r="G100" s="196"/>
      <c r="H100" s="198"/>
      <c r="I100" s="199"/>
      <c r="J100" s="200"/>
      <c r="K100" s="202"/>
      <c r="M100" s="194"/>
    </row>
    <row r="101" spans="1:13" s="178" customFormat="1" x14ac:dyDescent="0.25">
      <c r="A101" s="198">
        <v>230</v>
      </c>
      <c r="B101" s="199" t="s">
        <v>142</v>
      </c>
      <c r="C101" s="202">
        <v>30</v>
      </c>
      <c r="D101" s="202">
        <v>24</v>
      </c>
      <c r="E101" s="5">
        <f t="shared" si="7"/>
        <v>6</v>
      </c>
      <c r="F101" s="216">
        <f t="shared" si="9"/>
        <v>0.25</v>
      </c>
      <c r="G101" s="196"/>
      <c r="H101" s="198"/>
      <c r="I101" s="199"/>
      <c r="J101" s="200"/>
      <c r="K101" s="202"/>
      <c r="M101" s="194"/>
    </row>
    <row r="102" spans="1:13" s="178" customFormat="1" x14ac:dyDescent="0.25">
      <c r="A102" s="198">
        <v>231</v>
      </c>
      <c r="B102" s="199" t="s">
        <v>270</v>
      </c>
      <c r="C102" s="202">
        <v>1</v>
      </c>
      <c r="D102" s="202">
        <v>0</v>
      </c>
      <c r="E102" s="5">
        <f t="shared" si="7"/>
        <v>1</v>
      </c>
      <c r="F102" s="216"/>
      <c r="G102" s="196"/>
      <c r="H102" s="198"/>
      <c r="I102" s="199"/>
      <c r="J102" s="200"/>
      <c r="K102" s="202"/>
      <c r="M102" s="194"/>
    </row>
    <row r="103" spans="1:13" s="178" customFormat="1" x14ac:dyDescent="0.25">
      <c r="A103" s="198">
        <v>232</v>
      </c>
      <c r="B103" s="199" t="s">
        <v>225</v>
      </c>
      <c r="C103" s="202">
        <v>108</v>
      </c>
      <c r="D103" s="202">
        <v>103</v>
      </c>
      <c r="E103" s="5">
        <f t="shared" si="7"/>
        <v>5</v>
      </c>
      <c r="F103" s="216">
        <f>E103/D103</f>
        <v>4.8543689320388349E-2</v>
      </c>
      <c r="G103" s="196"/>
      <c r="H103" s="198"/>
      <c r="I103" s="199"/>
      <c r="J103" s="200"/>
      <c r="K103" s="202"/>
      <c r="M103" s="194"/>
    </row>
    <row r="104" spans="1:13" s="178" customFormat="1" x14ac:dyDescent="0.25">
      <c r="A104" s="198">
        <v>233</v>
      </c>
      <c r="B104" s="199" t="s">
        <v>226</v>
      </c>
      <c r="C104" s="202">
        <v>73</v>
      </c>
      <c r="D104" s="202">
        <v>65</v>
      </c>
      <c r="E104" s="5">
        <f t="shared" si="7"/>
        <v>8</v>
      </c>
      <c r="F104" s="216">
        <f>E104/D104</f>
        <v>0.12307692307692308</v>
      </c>
      <c r="G104" s="196"/>
      <c r="H104" s="198"/>
      <c r="I104" s="199"/>
      <c r="J104" s="200"/>
      <c r="K104" s="202"/>
      <c r="M104" s="194"/>
    </row>
    <row r="105" spans="1:13" s="178" customFormat="1" x14ac:dyDescent="0.25">
      <c r="A105" s="198">
        <v>234</v>
      </c>
      <c r="B105" s="199" t="s">
        <v>227</v>
      </c>
      <c r="C105" s="202">
        <v>75</v>
      </c>
      <c r="D105" s="202">
        <v>48</v>
      </c>
      <c r="E105" s="5">
        <f t="shared" si="7"/>
        <v>27</v>
      </c>
      <c r="F105" s="216">
        <f>E105/D105</f>
        <v>0.5625</v>
      </c>
      <c r="G105" s="196"/>
      <c r="H105" s="198"/>
      <c r="I105" s="199"/>
      <c r="J105" s="200"/>
      <c r="K105" s="202"/>
      <c r="M105" s="194"/>
    </row>
    <row r="106" spans="1:13" s="178" customFormat="1" x14ac:dyDescent="0.25">
      <c r="A106" s="198">
        <v>235</v>
      </c>
      <c r="B106" s="199" t="s">
        <v>105</v>
      </c>
      <c r="C106" s="202">
        <v>0</v>
      </c>
      <c r="D106" s="202">
        <v>1</v>
      </c>
      <c r="E106" s="5">
        <f t="shared" si="7"/>
        <v>-1</v>
      </c>
      <c r="F106" s="216">
        <f>E106/D106</f>
        <v>-1</v>
      </c>
      <c r="G106" s="196"/>
      <c r="H106" s="198"/>
      <c r="I106" s="199"/>
      <c r="J106" s="200"/>
      <c r="K106" s="202"/>
      <c r="M106" s="194"/>
    </row>
    <row r="107" spans="1:13" s="178" customFormat="1" x14ac:dyDescent="0.25">
      <c r="A107" s="198">
        <v>236</v>
      </c>
      <c r="B107" s="199" t="s">
        <v>192</v>
      </c>
      <c r="C107" s="202">
        <v>62</v>
      </c>
      <c r="D107" s="202">
        <v>107</v>
      </c>
      <c r="E107" s="5">
        <f t="shared" si="7"/>
        <v>-45</v>
      </c>
      <c r="F107" s="216">
        <f>E107/D107</f>
        <v>-0.42056074766355139</v>
      </c>
      <c r="G107" s="196"/>
      <c r="H107" s="198"/>
      <c r="I107" s="199"/>
      <c r="J107" s="200"/>
      <c r="K107" s="202"/>
      <c r="M107" s="194"/>
    </row>
    <row r="108" spans="1:13" s="178" customFormat="1" x14ac:dyDescent="0.25">
      <c r="A108" s="198">
        <v>237</v>
      </c>
      <c r="B108" s="204" t="s">
        <v>389</v>
      </c>
      <c r="C108" s="202">
        <v>1</v>
      </c>
      <c r="D108" s="202">
        <v>0</v>
      </c>
      <c r="E108" s="5">
        <f t="shared" si="7"/>
        <v>1</v>
      </c>
      <c r="F108" s="216"/>
      <c r="G108" s="196"/>
      <c r="H108" s="198"/>
      <c r="I108" s="199"/>
      <c r="J108" s="200"/>
      <c r="K108" s="202"/>
      <c r="M108" s="194"/>
    </row>
    <row r="109" spans="1:13" s="178" customFormat="1" x14ac:dyDescent="0.25">
      <c r="A109" s="198">
        <v>238</v>
      </c>
      <c r="B109" s="204" t="s">
        <v>390</v>
      </c>
      <c r="C109" s="202">
        <v>1</v>
      </c>
      <c r="D109" s="202">
        <v>0</v>
      </c>
      <c r="E109" s="5">
        <f t="shared" si="7"/>
        <v>1</v>
      </c>
      <c r="F109" s="216"/>
      <c r="G109" s="196"/>
      <c r="H109" s="198"/>
      <c r="I109" s="199"/>
      <c r="J109" s="200"/>
      <c r="K109" s="202"/>
      <c r="M109" s="194"/>
    </row>
    <row r="110" spans="1:13" s="178" customFormat="1" x14ac:dyDescent="0.25">
      <c r="A110" s="198">
        <v>239</v>
      </c>
      <c r="B110" s="199" t="s">
        <v>65</v>
      </c>
      <c r="C110" s="202">
        <v>65</v>
      </c>
      <c r="D110" s="202">
        <v>37</v>
      </c>
      <c r="E110" s="5">
        <f t="shared" si="7"/>
        <v>28</v>
      </c>
      <c r="F110" s="216">
        <f t="shared" ref="F110:F121" si="10">E110/D110</f>
        <v>0.7567567567567568</v>
      </c>
      <c r="G110" s="196"/>
      <c r="H110" s="198"/>
      <c r="I110" s="199"/>
      <c r="J110" s="200"/>
      <c r="K110" s="202"/>
      <c r="M110" s="194"/>
    </row>
    <row r="111" spans="1:13" s="178" customFormat="1" x14ac:dyDescent="0.25">
      <c r="A111" s="198">
        <v>240</v>
      </c>
      <c r="B111" s="199" t="s">
        <v>160</v>
      </c>
      <c r="C111" s="202">
        <v>18</v>
      </c>
      <c r="D111" s="202">
        <v>5</v>
      </c>
      <c r="E111" s="5">
        <f t="shared" si="7"/>
        <v>13</v>
      </c>
      <c r="F111" s="216">
        <f t="shared" si="10"/>
        <v>2.6</v>
      </c>
      <c r="G111" s="196"/>
      <c r="H111" s="198"/>
      <c r="I111" s="199"/>
      <c r="J111" s="200"/>
      <c r="K111" s="202"/>
      <c r="M111" s="194"/>
    </row>
    <row r="112" spans="1:13" s="178" customFormat="1" x14ac:dyDescent="0.25">
      <c r="A112" s="198">
        <v>242</v>
      </c>
      <c r="B112" s="199" t="s">
        <v>79</v>
      </c>
      <c r="C112" s="202">
        <v>3</v>
      </c>
      <c r="D112" s="202">
        <v>6</v>
      </c>
      <c r="E112" s="5">
        <f t="shared" si="7"/>
        <v>-3</v>
      </c>
      <c r="F112" s="216">
        <f t="shared" si="10"/>
        <v>-0.5</v>
      </c>
      <c r="G112" s="196"/>
      <c r="H112" s="198"/>
      <c r="I112" s="199"/>
      <c r="J112" s="200"/>
      <c r="K112" s="202"/>
      <c r="M112" s="194"/>
    </row>
    <row r="113" spans="1:13" s="178" customFormat="1" x14ac:dyDescent="0.25">
      <c r="A113" s="198">
        <v>243</v>
      </c>
      <c r="B113" s="199" t="s">
        <v>44</v>
      </c>
      <c r="C113" s="202">
        <v>104</v>
      </c>
      <c r="D113" s="202">
        <v>125</v>
      </c>
      <c r="E113" s="5">
        <f t="shared" si="7"/>
        <v>-21</v>
      </c>
      <c r="F113" s="216">
        <f t="shared" si="10"/>
        <v>-0.16800000000000001</v>
      </c>
      <c r="G113" s="196"/>
      <c r="H113" s="198"/>
      <c r="I113" s="199"/>
      <c r="J113" s="200"/>
      <c r="K113" s="202"/>
      <c r="M113" s="194"/>
    </row>
    <row r="114" spans="1:13" s="178" customFormat="1" x14ac:dyDescent="0.25">
      <c r="A114" s="198">
        <v>244</v>
      </c>
      <c r="B114" s="199" t="s">
        <v>9</v>
      </c>
      <c r="C114" s="202">
        <v>685</v>
      </c>
      <c r="D114" s="202">
        <v>629</v>
      </c>
      <c r="E114" s="5">
        <f t="shared" si="7"/>
        <v>56</v>
      </c>
      <c r="F114" s="216">
        <f t="shared" si="10"/>
        <v>8.9030206677265494E-2</v>
      </c>
      <c r="G114" s="196"/>
      <c r="H114" s="198"/>
      <c r="I114" s="199"/>
      <c r="J114" s="200"/>
      <c r="K114" s="202"/>
      <c r="M114" s="194"/>
    </row>
    <row r="115" spans="1:13" s="178" customFormat="1" x14ac:dyDescent="0.25">
      <c r="A115" s="198">
        <v>245</v>
      </c>
      <c r="B115" s="199" t="s">
        <v>185</v>
      </c>
      <c r="C115" s="202">
        <v>72</v>
      </c>
      <c r="D115" s="202">
        <v>43</v>
      </c>
      <c r="E115" s="5">
        <f t="shared" si="7"/>
        <v>29</v>
      </c>
      <c r="F115" s="216">
        <f t="shared" si="10"/>
        <v>0.67441860465116277</v>
      </c>
      <c r="G115" s="196"/>
      <c r="H115" s="198"/>
      <c r="I115" s="199"/>
      <c r="J115" s="200"/>
      <c r="K115" s="202"/>
      <c r="M115" s="194"/>
    </row>
    <row r="116" spans="1:13" s="178" customFormat="1" x14ac:dyDescent="0.25">
      <c r="A116" s="198">
        <v>246</v>
      </c>
      <c r="B116" s="199" t="s">
        <v>69</v>
      </c>
      <c r="C116" s="202">
        <v>65</v>
      </c>
      <c r="D116" s="202">
        <v>56</v>
      </c>
      <c r="E116" s="5">
        <f t="shared" si="7"/>
        <v>9</v>
      </c>
      <c r="F116" s="216">
        <f t="shared" si="10"/>
        <v>0.16071428571428573</v>
      </c>
      <c r="G116" s="196"/>
      <c r="H116" s="198"/>
      <c r="I116" s="199"/>
      <c r="J116" s="200"/>
      <c r="K116" s="202"/>
      <c r="M116" s="194"/>
    </row>
    <row r="117" spans="1:13" s="178" customFormat="1" x14ac:dyDescent="0.25">
      <c r="A117" s="198">
        <v>247</v>
      </c>
      <c r="B117" s="199" t="s">
        <v>178</v>
      </c>
      <c r="C117" s="202">
        <v>63</v>
      </c>
      <c r="D117" s="202">
        <v>49</v>
      </c>
      <c r="E117" s="5">
        <f t="shared" si="7"/>
        <v>14</v>
      </c>
      <c r="F117" s="216">
        <f t="shared" si="10"/>
        <v>0.2857142857142857</v>
      </c>
      <c r="G117" s="196"/>
      <c r="H117" s="198"/>
      <c r="I117" s="199"/>
      <c r="J117" s="200"/>
      <c r="K117" s="202"/>
      <c r="M117" s="194"/>
    </row>
    <row r="118" spans="1:13" s="178" customFormat="1" x14ac:dyDescent="0.25">
      <c r="A118" s="198">
        <v>248</v>
      </c>
      <c r="B118" s="199" t="s">
        <v>259</v>
      </c>
      <c r="C118" s="202">
        <v>3</v>
      </c>
      <c r="D118" s="202">
        <v>4</v>
      </c>
      <c r="E118" s="5">
        <f t="shared" si="7"/>
        <v>-1</v>
      </c>
      <c r="F118" s="216">
        <f t="shared" si="10"/>
        <v>-0.25</v>
      </c>
      <c r="G118" s="196"/>
      <c r="H118" s="198"/>
      <c r="I118" s="199"/>
      <c r="J118" s="200"/>
      <c r="K118" s="202"/>
      <c r="M118" s="194"/>
    </row>
    <row r="119" spans="1:13" s="178" customFormat="1" x14ac:dyDescent="0.25">
      <c r="A119" s="198">
        <v>249</v>
      </c>
      <c r="B119" s="199" t="s">
        <v>304</v>
      </c>
      <c r="C119" s="202">
        <v>17</v>
      </c>
      <c r="D119" s="202">
        <v>18</v>
      </c>
      <c r="E119" s="5">
        <f t="shared" si="7"/>
        <v>-1</v>
      </c>
      <c r="F119" s="216">
        <f t="shared" si="10"/>
        <v>-5.5555555555555552E-2</v>
      </c>
      <c r="G119" s="196"/>
      <c r="H119" s="198"/>
      <c r="I119" s="199"/>
      <c r="J119" s="200"/>
      <c r="K119" s="202"/>
      <c r="M119" s="194"/>
    </row>
    <row r="120" spans="1:13" s="178" customFormat="1" x14ac:dyDescent="0.25">
      <c r="A120" s="198">
        <v>250</v>
      </c>
      <c r="B120" s="199" t="s">
        <v>179</v>
      </c>
      <c r="C120" s="202">
        <v>22</v>
      </c>
      <c r="D120" s="202">
        <v>14</v>
      </c>
      <c r="E120" s="5">
        <f t="shared" si="7"/>
        <v>8</v>
      </c>
      <c r="F120" s="216">
        <f t="shared" si="10"/>
        <v>0.5714285714285714</v>
      </c>
      <c r="G120" s="196"/>
      <c r="H120" s="198"/>
      <c r="I120" s="199"/>
      <c r="J120" s="200"/>
      <c r="K120" s="202"/>
      <c r="M120" s="194"/>
    </row>
    <row r="121" spans="1:13" s="178" customFormat="1" x14ac:dyDescent="0.25">
      <c r="A121" s="198">
        <v>251</v>
      </c>
      <c r="B121" s="199" t="s">
        <v>242</v>
      </c>
      <c r="C121" s="202">
        <v>2</v>
      </c>
      <c r="D121" s="202">
        <v>3</v>
      </c>
      <c r="E121" s="5">
        <f t="shared" si="7"/>
        <v>-1</v>
      </c>
      <c r="F121" s="216">
        <f t="shared" si="10"/>
        <v>-0.33333333333333331</v>
      </c>
      <c r="G121" s="196"/>
      <c r="H121" s="198"/>
      <c r="I121" s="199"/>
      <c r="J121" s="200"/>
      <c r="K121" s="202"/>
      <c r="M121" s="194"/>
    </row>
    <row r="122" spans="1:13" s="178" customFormat="1" x14ac:dyDescent="0.25">
      <c r="A122" s="198">
        <v>252</v>
      </c>
      <c r="B122" s="199" t="s">
        <v>355</v>
      </c>
      <c r="C122" s="202">
        <v>0</v>
      </c>
      <c r="D122" s="202">
        <v>0</v>
      </c>
      <c r="E122" s="5">
        <f t="shared" si="7"/>
        <v>0</v>
      </c>
      <c r="F122" s="216"/>
      <c r="G122" s="196"/>
      <c r="H122" s="198"/>
      <c r="I122" s="199"/>
      <c r="J122" s="200"/>
      <c r="K122" s="202"/>
      <c r="M122" s="194"/>
    </row>
    <row r="123" spans="1:13" s="178" customFormat="1" x14ac:dyDescent="0.25">
      <c r="A123" s="198">
        <v>253</v>
      </c>
      <c r="B123" s="199" t="s">
        <v>348</v>
      </c>
      <c r="C123" s="202">
        <v>0</v>
      </c>
      <c r="D123" s="202">
        <v>0</v>
      </c>
      <c r="E123" s="5">
        <f t="shared" si="7"/>
        <v>0</v>
      </c>
      <c r="F123" s="216"/>
      <c r="G123" s="196"/>
      <c r="H123" s="198"/>
      <c r="I123" s="199"/>
      <c r="J123" s="200"/>
      <c r="K123" s="202"/>
      <c r="M123" s="194"/>
    </row>
    <row r="124" spans="1:13" s="178" customFormat="1" x14ac:dyDescent="0.25">
      <c r="A124" s="198">
        <v>254</v>
      </c>
      <c r="B124" s="199" t="s">
        <v>375</v>
      </c>
      <c r="C124" s="202">
        <v>0</v>
      </c>
      <c r="D124" s="202">
        <v>1</v>
      </c>
      <c r="E124" s="5">
        <f t="shared" si="7"/>
        <v>-1</v>
      </c>
      <c r="F124" s="216"/>
      <c r="G124" s="196"/>
      <c r="H124" s="198"/>
      <c r="I124" s="199"/>
      <c r="J124" s="200"/>
      <c r="K124" s="202"/>
      <c r="M124" s="194"/>
    </row>
    <row r="125" spans="1:13" s="178" customFormat="1" x14ac:dyDescent="0.25">
      <c r="A125" s="198">
        <v>255</v>
      </c>
      <c r="B125" s="199" t="s">
        <v>126</v>
      </c>
      <c r="C125" s="202">
        <v>352</v>
      </c>
      <c r="D125" s="202">
        <v>293</v>
      </c>
      <c r="E125" s="5">
        <f t="shared" si="7"/>
        <v>59</v>
      </c>
      <c r="F125" s="216">
        <f>E125/D125</f>
        <v>0.20136518771331058</v>
      </c>
      <c r="G125" s="196"/>
      <c r="H125" s="198"/>
      <c r="I125" s="199"/>
      <c r="J125" s="200"/>
      <c r="K125" s="202"/>
      <c r="M125" s="194"/>
    </row>
    <row r="126" spans="1:13" s="178" customFormat="1" x14ac:dyDescent="0.25">
      <c r="A126" s="198">
        <v>256</v>
      </c>
      <c r="B126" s="199" t="s">
        <v>376</v>
      </c>
      <c r="C126" s="202">
        <v>0</v>
      </c>
      <c r="D126" s="202">
        <v>1</v>
      </c>
      <c r="E126" s="5">
        <f t="shared" si="7"/>
        <v>-1</v>
      </c>
      <c r="F126" s="216"/>
      <c r="G126" s="196"/>
      <c r="H126" s="198"/>
      <c r="I126" s="199"/>
      <c r="J126" s="200"/>
      <c r="K126" s="202"/>
      <c r="M126" s="194"/>
    </row>
    <row r="127" spans="1:13" s="178" customFormat="1" x14ac:dyDescent="0.25">
      <c r="A127" s="198">
        <v>257</v>
      </c>
      <c r="B127" s="199" t="s">
        <v>260</v>
      </c>
      <c r="C127" s="202">
        <v>23</v>
      </c>
      <c r="D127" s="202">
        <v>50</v>
      </c>
      <c r="E127" s="5">
        <f t="shared" si="7"/>
        <v>-27</v>
      </c>
      <c r="F127" s="216">
        <f>E127/D127</f>
        <v>-0.54</v>
      </c>
      <c r="G127" s="196"/>
      <c r="H127" s="198"/>
      <c r="I127" s="199"/>
      <c r="J127" s="200"/>
      <c r="K127" s="202"/>
      <c r="M127" s="194"/>
    </row>
    <row r="128" spans="1:13" s="178" customFormat="1" x14ac:dyDescent="0.25">
      <c r="A128" s="198">
        <v>258</v>
      </c>
      <c r="B128" s="199" t="s">
        <v>276</v>
      </c>
      <c r="C128" s="202">
        <v>2</v>
      </c>
      <c r="D128" s="202">
        <v>0</v>
      </c>
      <c r="E128" s="5">
        <f t="shared" si="7"/>
        <v>2</v>
      </c>
      <c r="F128" s="216"/>
      <c r="G128" s="196"/>
      <c r="H128" s="198"/>
      <c r="I128" s="199"/>
      <c r="J128" s="200"/>
      <c r="K128" s="202"/>
      <c r="M128" s="194"/>
    </row>
    <row r="129" spans="1:13" s="178" customFormat="1" x14ac:dyDescent="0.25">
      <c r="A129" s="208"/>
      <c r="B129" s="209" t="s">
        <v>22</v>
      </c>
      <c r="C129" s="217">
        <f>SUM(C74:C128)</f>
        <v>5771</v>
      </c>
      <c r="D129" s="217">
        <f>SUM(D74:D128)</f>
        <v>5521</v>
      </c>
      <c r="E129" s="217">
        <f>SUM(E74:E128)</f>
        <v>250</v>
      </c>
      <c r="F129" s="218">
        <f>E129/D129</f>
        <v>4.5281651874660385E-2</v>
      </c>
      <c r="G129" s="196"/>
      <c r="H129" s="72"/>
      <c r="I129" s="2"/>
      <c r="J129" s="5"/>
      <c r="M129" s="194"/>
    </row>
    <row r="130" spans="1:13" s="178" customFormat="1" x14ac:dyDescent="0.25">
      <c r="A130" s="208"/>
      <c r="B130" s="213"/>
      <c r="C130" s="219"/>
      <c r="D130" s="219"/>
      <c r="E130" s="5"/>
      <c r="F130" s="216"/>
      <c r="G130" s="196"/>
      <c r="H130" s="72"/>
      <c r="I130" s="2"/>
      <c r="J130" s="5"/>
      <c r="M130" s="194"/>
    </row>
    <row r="131" spans="1:13" s="178" customFormat="1" ht="18.75" x14ac:dyDescent="0.3">
      <c r="A131" s="208"/>
      <c r="B131" s="78" t="s">
        <v>314</v>
      </c>
      <c r="C131" s="219"/>
      <c r="D131" s="219"/>
      <c r="E131" s="5"/>
      <c r="F131" s="216"/>
      <c r="G131" s="196"/>
      <c r="H131" s="72"/>
      <c r="I131" s="2"/>
      <c r="J131" s="5"/>
      <c r="M131" s="194"/>
    </row>
    <row r="132" spans="1:13" s="178" customFormat="1" x14ac:dyDescent="0.25">
      <c r="A132" s="198">
        <v>301</v>
      </c>
      <c r="B132" s="199" t="s">
        <v>205</v>
      </c>
      <c r="C132" s="202">
        <v>92</v>
      </c>
      <c r="D132" s="202">
        <v>65</v>
      </c>
      <c r="E132" s="5">
        <f t="shared" ref="E132:E182" si="11">C132-D132</f>
        <v>27</v>
      </c>
      <c r="F132" s="216">
        <f t="shared" ref="F132:F182" si="12">E132/D132</f>
        <v>0.41538461538461541</v>
      </c>
      <c r="G132" s="196"/>
      <c r="H132" s="198"/>
      <c r="I132" s="199"/>
      <c r="J132" s="200"/>
      <c r="K132" s="202"/>
      <c r="M132" s="194"/>
    </row>
    <row r="133" spans="1:13" s="178" customFormat="1" x14ac:dyDescent="0.25">
      <c r="A133" s="198">
        <v>302</v>
      </c>
      <c r="B133" s="199" t="s">
        <v>165</v>
      </c>
      <c r="C133" s="202">
        <v>353</v>
      </c>
      <c r="D133" s="202">
        <v>388</v>
      </c>
      <c r="E133" s="5">
        <f t="shared" si="11"/>
        <v>-35</v>
      </c>
      <c r="F133" s="216">
        <f t="shared" si="12"/>
        <v>-9.0206185567010308E-2</v>
      </c>
      <c r="G133" s="196"/>
      <c r="H133" s="198"/>
      <c r="I133" s="199"/>
      <c r="J133" s="200"/>
      <c r="K133" s="202"/>
      <c r="M133" s="194"/>
    </row>
    <row r="134" spans="1:13" s="178" customFormat="1" x14ac:dyDescent="0.25">
      <c r="A134" s="198">
        <v>303</v>
      </c>
      <c r="B134" s="199" t="s">
        <v>198</v>
      </c>
      <c r="C134" s="202">
        <v>74</v>
      </c>
      <c r="D134" s="202">
        <v>106</v>
      </c>
      <c r="E134" s="5">
        <f t="shared" si="11"/>
        <v>-32</v>
      </c>
      <c r="F134" s="216">
        <f t="shared" si="12"/>
        <v>-0.30188679245283018</v>
      </c>
      <c r="G134" s="196"/>
      <c r="H134" s="198"/>
      <c r="I134" s="199"/>
      <c r="J134" s="200"/>
      <c r="K134" s="202"/>
      <c r="M134" s="194"/>
    </row>
    <row r="135" spans="1:13" s="178" customFormat="1" x14ac:dyDescent="0.25">
      <c r="A135" s="198">
        <v>304</v>
      </c>
      <c r="B135" s="199" t="s">
        <v>101</v>
      </c>
      <c r="C135" s="202">
        <v>90</v>
      </c>
      <c r="D135" s="202">
        <v>71</v>
      </c>
      <c r="E135" s="5">
        <f t="shared" si="11"/>
        <v>19</v>
      </c>
      <c r="F135" s="216">
        <f t="shared" si="12"/>
        <v>0.26760563380281688</v>
      </c>
      <c r="G135" s="196"/>
      <c r="H135" s="198"/>
      <c r="I135" s="199"/>
      <c r="J135" s="200"/>
      <c r="K135" s="202"/>
      <c r="M135" s="194"/>
    </row>
    <row r="136" spans="1:13" s="178" customFormat="1" x14ac:dyDescent="0.25">
      <c r="A136" s="198">
        <v>305</v>
      </c>
      <c r="B136" s="199" t="s">
        <v>161</v>
      </c>
      <c r="C136" s="202">
        <v>381</v>
      </c>
      <c r="D136" s="202">
        <v>388</v>
      </c>
      <c r="E136" s="5">
        <f t="shared" si="11"/>
        <v>-7</v>
      </c>
      <c r="F136" s="216">
        <f t="shared" si="12"/>
        <v>-1.804123711340206E-2</v>
      </c>
      <c r="G136" s="196"/>
      <c r="H136" s="198"/>
      <c r="I136" s="199"/>
      <c r="J136" s="200"/>
      <c r="K136" s="202"/>
      <c r="M136" s="194"/>
    </row>
    <row r="137" spans="1:13" s="178" customFormat="1" x14ac:dyDescent="0.25">
      <c r="A137" s="198">
        <v>306</v>
      </c>
      <c r="B137" s="199" t="s">
        <v>67</v>
      </c>
      <c r="C137" s="202">
        <v>37</v>
      </c>
      <c r="D137" s="202">
        <v>71</v>
      </c>
      <c r="E137" s="5">
        <f t="shared" si="11"/>
        <v>-34</v>
      </c>
      <c r="F137" s="216">
        <f t="shared" si="12"/>
        <v>-0.47887323943661969</v>
      </c>
      <c r="G137" s="196"/>
      <c r="H137" s="198"/>
      <c r="I137" s="199"/>
      <c r="J137" s="200"/>
      <c r="K137" s="202"/>
      <c r="M137" s="194"/>
    </row>
    <row r="138" spans="1:13" s="178" customFormat="1" x14ac:dyDescent="0.25">
      <c r="A138" s="198">
        <v>307</v>
      </c>
      <c r="B138" s="199" t="s">
        <v>153</v>
      </c>
      <c r="C138" s="202">
        <v>227</v>
      </c>
      <c r="D138" s="202">
        <v>167</v>
      </c>
      <c r="E138" s="5">
        <f t="shared" si="11"/>
        <v>60</v>
      </c>
      <c r="F138" s="216">
        <f t="shared" si="12"/>
        <v>0.3592814371257485</v>
      </c>
      <c r="G138" s="196"/>
      <c r="H138" s="198"/>
      <c r="I138" s="199"/>
      <c r="J138" s="200"/>
      <c r="K138" s="202"/>
      <c r="M138" s="194"/>
    </row>
    <row r="139" spans="1:13" s="178" customFormat="1" x14ac:dyDescent="0.25">
      <c r="A139" s="198">
        <v>308</v>
      </c>
      <c r="B139" s="199" t="s">
        <v>166</v>
      </c>
      <c r="C139" s="202">
        <v>28</v>
      </c>
      <c r="D139" s="202">
        <v>33</v>
      </c>
      <c r="E139" s="5">
        <f t="shared" si="11"/>
        <v>-5</v>
      </c>
      <c r="F139" s="216">
        <f t="shared" si="12"/>
        <v>-0.15151515151515152</v>
      </c>
      <c r="G139" s="196"/>
      <c r="H139" s="198"/>
      <c r="I139" s="199"/>
      <c r="J139" s="200"/>
      <c r="K139" s="202"/>
      <c r="M139" s="194"/>
    </row>
    <row r="140" spans="1:13" s="178" customFormat="1" x14ac:dyDescent="0.25">
      <c r="A140" s="198">
        <v>309</v>
      </c>
      <c r="B140" s="199" t="s">
        <v>156</v>
      </c>
      <c r="C140" s="202">
        <v>20</v>
      </c>
      <c r="D140" s="202">
        <v>29</v>
      </c>
      <c r="E140" s="5">
        <f t="shared" si="11"/>
        <v>-9</v>
      </c>
      <c r="F140" s="216">
        <f t="shared" si="12"/>
        <v>-0.31034482758620691</v>
      </c>
      <c r="G140" s="196"/>
      <c r="H140" s="198"/>
      <c r="I140" s="199"/>
      <c r="J140" s="200"/>
      <c r="K140" s="202"/>
      <c r="M140" s="194"/>
    </row>
    <row r="141" spans="1:13" s="178" customFormat="1" x14ac:dyDescent="0.25">
      <c r="A141" s="198">
        <v>310</v>
      </c>
      <c r="B141" s="199" t="s">
        <v>135</v>
      </c>
      <c r="C141" s="202">
        <v>16</v>
      </c>
      <c r="D141" s="202">
        <v>5</v>
      </c>
      <c r="E141" s="5">
        <f t="shared" si="11"/>
        <v>11</v>
      </c>
      <c r="F141" s="216">
        <f t="shared" si="12"/>
        <v>2.2000000000000002</v>
      </c>
      <c r="G141" s="196"/>
      <c r="H141" s="198"/>
      <c r="I141" s="199"/>
      <c r="J141" s="200"/>
      <c r="K141" s="202"/>
      <c r="M141" s="194"/>
    </row>
    <row r="142" spans="1:13" s="178" customFormat="1" x14ac:dyDescent="0.25">
      <c r="A142" s="198">
        <v>311</v>
      </c>
      <c r="B142" s="199" t="s">
        <v>219</v>
      </c>
      <c r="C142" s="202">
        <v>107</v>
      </c>
      <c r="D142" s="202">
        <v>114</v>
      </c>
      <c r="E142" s="5">
        <f t="shared" si="11"/>
        <v>-7</v>
      </c>
      <c r="F142" s="216">
        <f t="shared" si="12"/>
        <v>-6.1403508771929821E-2</v>
      </c>
      <c r="G142" s="196"/>
      <c r="H142" s="198"/>
      <c r="I142" s="199"/>
      <c r="J142" s="200"/>
      <c r="K142" s="202"/>
      <c r="M142" s="194"/>
    </row>
    <row r="143" spans="1:13" s="178" customFormat="1" x14ac:dyDescent="0.25">
      <c r="A143" s="198">
        <v>312</v>
      </c>
      <c r="B143" s="199" t="s">
        <v>220</v>
      </c>
      <c r="C143" s="202">
        <v>48</v>
      </c>
      <c r="D143" s="202">
        <v>46</v>
      </c>
      <c r="E143" s="5">
        <f t="shared" si="11"/>
        <v>2</v>
      </c>
      <c r="F143" s="216">
        <f t="shared" si="12"/>
        <v>4.3478260869565216E-2</v>
      </c>
      <c r="G143" s="196"/>
      <c r="H143" s="198"/>
      <c r="I143" s="199"/>
      <c r="J143" s="200"/>
      <c r="K143" s="202"/>
      <c r="M143" s="194"/>
    </row>
    <row r="144" spans="1:13" s="178" customFormat="1" x14ac:dyDescent="0.25">
      <c r="A144" s="198">
        <v>313</v>
      </c>
      <c r="B144" s="199" t="s">
        <v>106</v>
      </c>
      <c r="C144" s="202">
        <v>11</v>
      </c>
      <c r="D144" s="202">
        <v>10</v>
      </c>
      <c r="E144" s="5">
        <f t="shared" si="11"/>
        <v>1</v>
      </c>
      <c r="F144" s="216">
        <f t="shared" si="12"/>
        <v>0.1</v>
      </c>
      <c r="G144" s="196"/>
      <c r="H144" s="198"/>
      <c r="I144" s="199"/>
      <c r="J144" s="200"/>
      <c r="K144" s="202"/>
      <c r="M144" s="194"/>
    </row>
    <row r="145" spans="1:13" s="178" customFormat="1" x14ac:dyDescent="0.25">
      <c r="A145" s="198">
        <v>314</v>
      </c>
      <c r="B145" s="199" t="s">
        <v>162</v>
      </c>
      <c r="C145" s="202">
        <v>46</v>
      </c>
      <c r="D145" s="202">
        <v>63</v>
      </c>
      <c r="E145" s="5">
        <f t="shared" si="11"/>
        <v>-17</v>
      </c>
      <c r="F145" s="216">
        <f t="shared" si="12"/>
        <v>-0.26984126984126983</v>
      </c>
      <c r="G145" s="196"/>
      <c r="H145" s="198"/>
      <c r="I145" s="199"/>
      <c r="J145" s="200"/>
      <c r="K145" s="202"/>
      <c r="M145" s="194"/>
    </row>
    <row r="146" spans="1:13" s="178" customFormat="1" x14ac:dyDescent="0.25">
      <c r="A146" s="198">
        <v>315</v>
      </c>
      <c r="B146" s="199" t="s">
        <v>83</v>
      </c>
      <c r="C146" s="202">
        <v>22</v>
      </c>
      <c r="D146" s="202">
        <v>27</v>
      </c>
      <c r="E146" s="5">
        <f t="shared" si="11"/>
        <v>-5</v>
      </c>
      <c r="F146" s="216">
        <f t="shared" si="12"/>
        <v>-0.18518518518518517</v>
      </c>
      <c r="G146" s="196"/>
      <c r="H146" s="198"/>
      <c r="I146" s="199"/>
      <c r="J146" s="200"/>
      <c r="K146" s="202"/>
      <c r="M146" s="194"/>
    </row>
    <row r="147" spans="1:13" s="178" customFormat="1" x14ac:dyDescent="0.25">
      <c r="A147" s="198">
        <v>316</v>
      </c>
      <c r="B147" s="199" t="s">
        <v>110</v>
      </c>
      <c r="C147" s="202">
        <v>18</v>
      </c>
      <c r="D147" s="202">
        <v>21</v>
      </c>
      <c r="E147" s="5">
        <f t="shared" si="11"/>
        <v>-3</v>
      </c>
      <c r="F147" s="216">
        <f t="shared" si="12"/>
        <v>-0.14285714285714285</v>
      </c>
      <c r="G147" s="196"/>
      <c r="H147" s="198"/>
      <c r="I147" s="199"/>
      <c r="J147" s="200"/>
      <c r="K147" s="202"/>
      <c r="M147" s="194"/>
    </row>
    <row r="148" spans="1:13" s="178" customFormat="1" x14ac:dyDescent="0.25">
      <c r="A148" s="198">
        <v>317</v>
      </c>
      <c r="B148" s="199" t="s">
        <v>121</v>
      </c>
      <c r="C148" s="202">
        <v>9</v>
      </c>
      <c r="D148" s="202">
        <v>17</v>
      </c>
      <c r="E148" s="5">
        <f t="shared" si="11"/>
        <v>-8</v>
      </c>
      <c r="F148" s="216">
        <f t="shared" si="12"/>
        <v>-0.47058823529411764</v>
      </c>
      <c r="G148" s="196"/>
      <c r="H148" s="198"/>
      <c r="I148" s="199"/>
      <c r="J148" s="200"/>
      <c r="K148" s="202"/>
      <c r="M148" s="194"/>
    </row>
    <row r="149" spans="1:13" s="178" customFormat="1" x14ac:dyDescent="0.25">
      <c r="A149" s="198">
        <v>318</v>
      </c>
      <c r="B149" s="199" t="s">
        <v>238</v>
      </c>
      <c r="C149" s="202">
        <v>168</v>
      </c>
      <c r="D149" s="202">
        <v>121</v>
      </c>
      <c r="E149" s="5">
        <f t="shared" si="11"/>
        <v>47</v>
      </c>
      <c r="F149" s="216">
        <f t="shared" si="12"/>
        <v>0.38842975206611569</v>
      </c>
      <c r="G149" s="196"/>
      <c r="H149" s="198"/>
      <c r="I149" s="199"/>
      <c r="J149" s="200"/>
      <c r="K149" s="202"/>
      <c r="M149" s="194"/>
    </row>
    <row r="150" spans="1:13" s="178" customFormat="1" x14ac:dyDescent="0.25">
      <c r="A150" s="198">
        <v>320</v>
      </c>
      <c r="B150" s="199" t="s">
        <v>202</v>
      </c>
      <c r="C150" s="202">
        <v>67</v>
      </c>
      <c r="D150" s="202">
        <v>81</v>
      </c>
      <c r="E150" s="5">
        <f t="shared" si="11"/>
        <v>-14</v>
      </c>
      <c r="F150" s="216">
        <f t="shared" si="12"/>
        <v>-0.1728395061728395</v>
      </c>
      <c r="G150" s="196"/>
      <c r="H150" s="198"/>
      <c r="I150" s="199"/>
      <c r="J150" s="200"/>
      <c r="K150" s="202"/>
      <c r="M150" s="194"/>
    </row>
    <row r="151" spans="1:13" s="178" customFormat="1" x14ac:dyDescent="0.25">
      <c r="A151" s="198">
        <v>321</v>
      </c>
      <c r="B151" s="199" t="s">
        <v>180</v>
      </c>
      <c r="C151" s="202">
        <v>57</v>
      </c>
      <c r="D151" s="202">
        <v>42</v>
      </c>
      <c r="E151" s="5">
        <f t="shared" si="11"/>
        <v>15</v>
      </c>
      <c r="F151" s="216">
        <f t="shared" si="12"/>
        <v>0.35714285714285715</v>
      </c>
      <c r="G151" s="196"/>
      <c r="H151" s="198"/>
      <c r="I151" s="199"/>
      <c r="J151" s="200"/>
      <c r="K151" s="202"/>
      <c r="M151" s="194"/>
    </row>
    <row r="152" spans="1:13" s="178" customFormat="1" x14ac:dyDescent="0.25">
      <c r="A152" s="198">
        <v>322</v>
      </c>
      <c r="B152" s="199" t="s">
        <v>228</v>
      </c>
      <c r="C152" s="202">
        <v>69</v>
      </c>
      <c r="D152" s="202">
        <v>98</v>
      </c>
      <c r="E152" s="5">
        <f t="shared" si="11"/>
        <v>-29</v>
      </c>
      <c r="F152" s="216">
        <f t="shared" si="12"/>
        <v>-0.29591836734693877</v>
      </c>
      <c r="G152" s="196"/>
      <c r="H152" s="198"/>
      <c r="I152" s="199"/>
      <c r="J152" s="200"/>
      <c r="K152" s="202"/>
      <c r="M152" s="194"/>
    </row>
    <row r="153" spans="1:13" s="178" customFormat="1" x14ac:dyDescent="0.25">
      <c r="A153" s="198">
        <v>323</v>
      </c>
      <c r="B153" s="199" t="s">
        <v>127</v>
      </c>
      <c r="C153" s="202">
        <v>18</v>
      </c>
      <c r="D153" s="202">
        <v>24</v>
      </c>
      <c r="E153" s="5">
        <f t="shared" si="11"/>
        <v>-6</v>
      </c>
      <c r="F153" s="216">
        <f t="shared" si="12"/>
        <v>-0.25</v>
      </c>
      <c r="G153" s="196"/>
      <c r="H153" s="198"/>
      <c r="I153" s="199"/>
      <c r="J153" s="200"/>
      <c r="K153" s="202"/>
      <c r="M153" s="194"/>
    </row>
    <row r="154" spans="1:13" s="178" customFormat="1" x14ac:dyDescent="0.25">
      <c r="A154" s="198">
        <v>324</v>
      </c>
      <c r="B154" s="199" t="s">
        <v>57</v>
      </c>
      <c r="C154" s="202">
        <v>25</v>
      </c>
      <c r="D154" s="202">
        <v>51</v>
      </c>
      <c r="E154" s="5">
        <f t="shared" si="11"/>
        <v>-26</v>
      </c>
      <c r="F154" s="216">
        <f t="shared" si="12"/>
        <v>-0.50980392156862742</v>
      </c>
      <c r="G154" s="196"/>
      <c r="H154" s="198"/>
      <c r="I154" s="199"/>
      <c r="J154" s="200"/>
      <c r="K154" s="202"/>
      <c r="M154" s="194"/>
    </row>
    <row r="155" spans="1:13" s="178" customFormat="1" x14ac:dyDescent="0.25">
      <c r="A155" s="198">
        <v>325</v>
      </c>
      <c r="B155" s="199" t="s">
        <v>47</v>
      </c>
      <c r="C155" s="202">
        <v>41</v>
      </c>
      <c r="D155" s="202">
        <v>48</v>
      </c>
      <c r="E155" s="5">
        <f t="shared" si="11"/>
        <v>-7</v>
      </c>
      <c r="F155" s="216">
        <f t="shared" si="12"/>
        <v>-0.14583333333333334</v>
      </c>
      <c r="G155" s="196"/>
      <c r="H155" s="198"/>
      <c r="I155" s="199"/>
      <c r="J155" s="200"/>
      <c r="K155" s="202"/>
      <c r="M155" s="194"/>
    </row>
    <row r="156" spans="1:13" s="178" customFormat="1" x14ac:dyDescent="0.25">
      <c r="A156" s="198">
        <v>326</v>
      </c>
      <c r="B156" s="199" t="s">
        <v>122</v>
      </c>
      <c r="C156" s="202">
        <v>18</v>
      </c>
      <c r="D156" s="202">
        <v>15</v>
      </c>
      <c r="E156" s="5">
        <f t="shared" si="11"/>
        <v>3</v>
      </c>
      <c r="F156" s="216">
        <f t="shared" si="12"/>
        <v>0.2</v>
      </c>
      <c r="G156" s="196"/>
      <c r="H156" s="198"/>
      <c r="I156" s="199"/>
      <c r="J156" s="200"/>
      <c r="K156" s="202"/>
      <c r="M156" s="194"/>
    </row>
    <row r="157" spans="1:13" s="178" customFormat="1" x14ac:dyDescent="0.25">
      <c r="A157" s="198">
        <v>327</v>
      </c>
      <c r="B157" s="199" t="s">
        <v>17</v>
      </c>
      <c r="C157" s="202">
        <v>181</v>
      </c>
      <c r="D157" s="202">
        <v>216</v>
      </c>
      <c r="E157" s="5">
        <f t="shared" si="11"/>
        <v>-35</v>
      </c>
      <c r="F157" s="216">
        <f t="shared" si="12"/>
        <v>-0.16203703703703703</v>
      </c>
      <c r="G157" s="196"/>
      <c r="H157" s="198"/>
      <c r="I157" s="199"/>
      <c r="J157" s="200"/>
      <c r="K157" s="202"/>
      <c r="M157" s="194"/>
    </row>
    <row r="158" spans="1:13" s="178" customFormat="1" x14ac:dyDescent="0.25">
      <c r="A158" s="198">
        <v>328</v>
      </c>
      <c r="B158" s="199" t="s">
        <v>143</v>
      </c>
      <c r="C158" s="202">
        <v>933</v>
      </c>
      <c r="D158" s="202">
        <v>862</v>
      </c>
      <c r="E158" s="5">
        <f t="shared" si="11"/>
        <v>71</v>
      </c>
      <c r="F158" s="216">
        <f t="shared" si="12"/>
        <v>8.2366589327146175E-2</v>
      </c>
      <c r="G158" s="196"/>
      <c r="H158" s="198"/>
      <c r="I158" s="199"/>
      <c r="J158" s="200"/>
      <c r="K158" s="202"/>
      <c r="M158" s="194"/>
    </row>
    <row r="159" spans="1:13" s="178" customFormat="1" x14ac:dyDescent="0.25">
      <c r="A159" s="198">
        <v>329</v>
      </c>
      <c r="B159" s="199" t="s">
        <v>43</v>
      </c>
      <c r="C159" s="202">
        <v>223</v>
      </c>
      <c r="D159" s="202">
        <v>169</v>
      </c>
      <c r="E159" s="5">
        <f t="shared" si="11"/>
        <v>54</v>
      </c>
      <c r="F159" s="216">
        <f t="shared" si="12"/>
        <v>0.31952662721893493</v>
      </c>
      <c r="G159" s="196"/>
      <c r="H159" s="198"/>
      <c r="I159" s="199"/>
      <c r="J159" s="200"/>
      <c r="K159" s="202"/>
      <c r="M159" s="194"/>
    </row>
    <row r="160" spans="1:13" s="178" customFormat="1" x14ac:dyDescent="0.25">
      <c r="A160" s="198">
        <v>330</v>
      </c>
      <c r="B160" s="199" t="s">
        <v>86</v>
      </c>
      <c r="C160" s="202">
        <v>25</v>
      </c>
      <c r="D160" s="202">
        <v>31</v>
      </c>
      <c r="E160" s="5">
        <f t="shared" si="11"/>
        <v>-6</v>
      </c>
      <c r="F160" s="216">
        <f t="shared" si="12"/>
        <v>-0.19354838709677419</v>
      </c>
      <c r="G160" s="196"/>
      <c r="H160" s="198"/>
      <c r="I160" s="199"/>
      <c r="J160" s="200"/>
      <c r="K160" s="202"/>
      <c r="M160" s="194"/>
    </row>
    <row r="161" spans="1:13" s="178" customFormat="1" x14ac:dyDescent="0.25">
      <c r="A161" s="198">
        <v>331</v>
      </c>
      <c r="B161" s="199" t="s">
        <v>151</v>
      </c>
      <c r="C161" s="202">
        <v>158</v>
      </c>
      <c r="D161" s="202">
        <v>168</v>
      </c>
      <c r="E161" s="5">
        <f t="shared" si="11"/>
        <v>-10</v>
      </c>
      <c r="F161" s="216">
        <f t="shared" si="12"/>
        <v>-5.9523809523809521E-2</v>
      </c>
      <c r="G161" s="196"/>
      <c r="H161" s="198"/>
      <c r="I161" s="199"/>
      <c r="J161" s="200"/>
      <c r="K161" s="202"/>
      <c r="M161" s="194"/>
    </row>
    <row r="162" spans="1:13" s="178" customFormat="1" x14ac:dyDescent="0.25">
      <c r="A162" s="198">
        <v>332</v>
      </c>
      <c r="B162" s="199" t="s">
        <v>211</v>
      </c>
      <c r="C162" s="202">
        <v>240</v>
      </c>
      <c r="D162" s="202">
        <v>284</v>
      </c>
      <c r="E162" s="5">
        <f t="shared" si="11"/>
        <v>-44</v>
      </c>
      <c r="F162" s="216">
        <f t="shared" si="12"/>
        <v>-0.15492957746478872</v>
      </c>
      <c r="G162" s="196"/>
      <c r="H162" s="198"/>
      <c r="I162" s="199"/>
      <c r="J162" s="200"/>
      <c r="K162" s="202"/>
      <c r="M162" s="194"/>
    </row>
    <row r="163" spans="1:13" s="178" customFormat="1" x14ac:dyDescent="0.25">
      <c r="A163" s="198">
        <v>333</v>
      </c>
      <c r="B163" s="199" t="s">
        <v>261</v>
      </c>
      <c r="C163" s="202">
        <v>65</v>
      </c>
      <c r="D163" s="202">
        <v>54</v>
      </c>
      <c r="E163" s="5">
        <f t="shared" si="11"/>
        <v>11</v>
      </c>
      <c r="F163" s="216">
        <f t="shared" si="12"/>
        <v>0.20370370370370369</v>
      </c>
      <c r="G163" s="196"/>
      <c r="H163" s="198"/>
      <c r="I163" s="199"/>
      <c r="J163" s="200"/>
      <c r="K163" s="202"/>
      <c r="M163" s="194"/>
    </row>
    <row r="164" spans="1:13" s="178" customFormat="1" x14ac:dyDescent="0.25">
      <c r="A164" s="198">
        <v>334</v>
      </c>
      <c r="B164" s="199" t="s">
        <v>297</v>
      </c>
      <c r="C164" s="202">
        <v>7</v>
      </c>
      <c r="D164" s="202">
        <v>8</v>
      </c>
      <c r="E164" s="5">
        <f t="shared" si="11"/>
        <v>-1</v>
      </c>
      <c r="F164" s="216">
        <f t="shared" si="12"/>
        <v>-0.125</v>
      </c>
      <c r="G164" s="196"/>
      <c r="H164" s="198"/>
      <c r="I164" s="199"/>
      <c r="J164" s="200"/>
      <c r="K164" s="202"/>
      <c r="M164" s="194"/>
    </row>
    <row r="165" spans="1:13" s="178" customFormat="1" x14ac:dyDescent="0.25">
      <c r="A165" s="198">
        <v>335</v>
      </c>
      <c r="B165" s="199" t="s">
        <v>350</v>
      </c>
      <c r="C165" s="202">
        <v>9</v>
      </c>
      <c r="D165" s="202">
        <v>2</v>
      </c>
      <c r="E165" s="5">
        <f t="shared" si="11"/>
        <v>7</v>
      </c>
      <c r="F165" s="216">
        <f t="shared" si="12"/>
        <v>3.5</v>
      </c>
      <c r="G165" s="196"/>
      <c r="H165" s="198"/>
      <c r="I165" s="199"/>
      <c r="J165" s="200"/>
      <c r="K165" s="202"/>
      <c r="M165" s="194"/>
    </row>
    <row r="166" spans="1:13" s="178" customFormat="1" x14ac:dyDescent="0.25">
      <c r="A166" s="198">
        <v>340</v>
      </c>
      <c r="B166" s="199" t="s">
        <v>229</v>
      </c>
      <c r="C166" s="202">
        <v>712</v>
      </c>
      <c r="D166" s="202">
        <v>590</v>
      </c>
      <c r="E166" s="5">
        <f t="shared" si="11"/>
        <v>122</v>
      </c>
      <c r="F166" s="216">
        <f t="shared" si="12"/>
        <v>0.20677966101694914</v>
      </c>
      <c r="G166" s="196"/>
      <c r="H166" s="198"/>
      <c r="I166" s="199"/>
      <c r="J166" s="200"/>
      <c r="K166" s="202"/>
      <c r="M166" s="194"/>
    </row>
    <row r="167" spans="1:13" s="178" customFormat="1" x14ac:dyDescent="0.25">
      <c r="A167" s="198">
        <v>341</v>
      </c>
      <c r="B167" s="199" t="s">
        <v>377</v>
      </c>
      <c r="C167" s="202">
        <v>12</v>
      </c>
      <c r="D167" s="202">
        <v>2</v>
      </c>
      <c r="E167" s="5">
        <f t="shared" si="11"/>
        <v>10</v>
      </c>
      <c r="F167" s="216">
        <f t="shared" si="12"/>
        <v>5</v>
      </c>
      <c r="G167" s="196"/>
      <c r="H167" s="198"/>
      <c r="I167" s="199"/>
      <c r="J167" s="200"/>
      <c r="K167" s="202"/>
      <c r="M167" s="194"/>
    </row>
    <row r="168" spans="1:13" s="178" customFormat="1" x14ac:dyDescent="0.25">
      <c r="A168" s="198">
        <v>342</v>
      </c>
      <c r="B168" s="199" t="s">
        <v>346</v>
      </c>
      <c r="C168" s="202">
        <v>29</v>
      </c>
      <c r="D168" s="202">
        <v>85</v>
      </c>
      <c r="E168" s="5">
        <f t="shared" si="11"/>
        <v>-56</v>
      </c>
      <c r="F168" s="216">
        <f t="shared" si="12"/>
        <v>-0.6588235294117647</v>
      </c>
      <c r="G168" s="196"/>
      <c r="H168" s="198"/>
      <c r="I168" s="199"/>
      <c r="J168" s="200"/>
      <c r="K168" s="202"/>
      <c r="M168" s="194"/>
    </row>
    <row r="169" spans="1:13" s="178" customFormat="1" x14ac:dyDescent="0.25">
      <c r="A169" s="198">
        <v>343</v>
      </c>
      <c r="B169" s="204" t="s">
        <v>391</v>
      </c>
      <c r="C169" s="202">
        <v>5</v>
      </c>
      <c r="D169" s="202">
        <v>0</v>
      </c>
      <c r="E169" s="5">
        <f t="shared" si="11"/>
        <v>5</v>
      </c>
      <c r="F169" s="216"/>
      <c r="G169" s="196"/>
      <c r="H169" s="198"/>
      <c r="I169" s="199"/>
      <c r="J169" s="200"/>
      <c r="K169" s="202"/>
      <c r="M169" s="194"/>
    </row>
    <row r="170" spans="1:13" s="178" customFormat="1" x14ac:dyDescent="0.25">
      <c r="A170" s="208"/>
      <c r="B170" s="209" t="s">
        <v>22</v>
      </c>
      <c r="C170" s="217">
        <f>SUM(C132:C169)</f>
        <v>4641</v>
      </c>
      <c r="D170" s="217">
        <f>SUM(D132:D169)</f>
        <v>4572</v>
      </c>
      <c r="E170" s="217">
        <f>SUM(E132:E169)</f>
        <v>69</v>
      </c>
      <c r="F170" s="218">
        <f t="shared" si="12"/>
        <v>1.5091863517060367E-2</v>
      </c>
      <c r="G170" s="196"/>
      <c r="H170" s="72"/>
      <c r="I170" s="2"/>
      <c r="J170" s="5"/>
      <c r="M170" s="194"/>
    </row>
    <row r="171" spans="1:13" s="178" customFormat="1" x14ac:dyDescent="0.25">
      <c r="A171" s="208"/>
      <c r="B171" s="213"/>
      <c r="C171" s="219"/>
      <c r="D171" s="219"/>
      <c r="E171" s="5"/>
      <c r="F171" s="216"/>
      <c r="G171" s="196"/>
      <c r="H171" s="72"/>
      <c r="I171" s="2"/>
      <c r="J171" s="5"/>
      <c r="M171" s="194"/>
    </row>
    <row r="172" spans="1:13" s="178" customFormat="1" ht="18.75" x14ac:dyDescent="0.3">
      <c r="A172" s="208"/>
      <c r="B172" s="78" t="s">
        <v>315</v>
      </c>
      <c r="C172" s="219"/>
      <c r="D172" s="219"/>
      <c r="E172" s="5"/>
      <c r="F172" s="216"/>
      <c r="G172" s="196"/>
      <c r="H172" s="72"/>
      <c r="I172" s="2"/>
      <c r="J172" s="5"/>
      <c r="M172" s="194"/>
    </row>
    <row r="173" spans="1:13" s="178" customFormat="1" x14ac:dyDescent="0.25">
      <c r="A173" s="198">
        <v>402</v>
      </c>
      <c r="B173" s="199" t="s">
        <v>60</v>
      </c>
      <c r="C173" s="202">
        <v>170</v>
      </c>
      <c r="D173" s="202">
        <v>190</v>
      </c>
      <c r="E173" s="5">
        <f t="shared" si="11"/>
        <v>-20</v>
      </c>
      <c r="F173" s="216">
        <f t="shared" si="12"/>
        <v>-0.10526315789473684</v>
      </c>
      <c r="G173" s="196"/>
      <c r="H173" s="72"/>
      <c r="I173" s="2"/>
      <c r="J173" s="5"/>
      <c r="M173" s="194"/>
    </row>
    <row r="174" spans="1:13" s="178" customFormat="1" x14ac:dyDescent="0.25">
      <c r="A174" s="198">
        <v>403</v>
      </c>
      <c r="B174" s="199" t="s">
        <v>74</v>
      </c>
      <c r="C174" s="202">
        <v>250</v>
      </c>
      <c r="D174" s="202">
        <v>235</v>
      </c>
      <c r="E174" s="5">
        <f t="shared" si="11"/>
        <v>15</v>
      </c>
      <c r="F174" s="216">
        <f t="shared" si="12"/>
        <v>6.3829787234042548E-2</v>
      </c>
      <c r="G174" s="196"/>
      <c r="H174" s="72"/>
      <c r="I174" s="2"/>
      <c r="J174" s="5"/>
      <c r="M174" s="194"/>
    </row>
    <row r="175" spans="1:13" s="178" customFormat="1" x14ac:dyDescent="0.25">
      <c r="A175" s="198">
        <v>404</v>
      </c>
      <c r="B175" s="199" t="s">
        <v>167</v>
      </c>
      <c r="C175" s="202">
        <v>108</v>
      </c>
      <c r="D175" s="202">
        <v>94</v>
      </c>
      <c r="E175" s="5">
        <f t="shared" si="11"/>
        <v>14</v>
      </c>
      <c r="F175" s="216">
        <f t="shared" si="12"/>
        <v>0.14893617021276595</v>
      </c>
      <c r="G175" s="196"/>
      <c r="H175" s="72"/>
      <c r="I175" s="2"/>
      <c r="J175" s="5"/>
      <c r="M175" s="194"/>
    </row>
    <row r="176" spans="1:13" s="178" customFormat="1" x14ac:dyDescent="0.25">
      <c r="A176" s="198">
        <v>405</v>
      </c>
      <c r="B176" s="199" t="s">
        <v>102</v>
      </c>
      <c r="C176" s="202">
        <v>11</v>
      </c>
      <c r="D176" s="202">
        <v>12</v>
      </c>
      <c r="E176" s="5">
        <f t="shared" si="11"/>
        <v>-1</v>
      </c>
      <c r="F176" s="216">
        <f t="shared" si="12"/>
        <v>-8.3333333333333329E-2</v>
      </c>
      <c r="G176" s="196"/>
      <c r="H176" s="72"/>
      <c r="I176" s="2"/>
      <c r="J176" s="5"/>
      <c r="M176" s="194"/>
    </row>
    <row r="177" spans="1:13" s="178" customFormat="1" x14ac:dyDescent="0.25">
      <c r="A177" s="198">
        <v>406</v>
      </c>
      <c r="B177" s="199" t="s">
        <v>128</v>
      </c>
      <c r="C177" s="202">
        <v>27</v>
      </c>
      <c r="D177" s="202">
        <v>25</v>
      </c>
      <c r="E177" s="5">
        <f t="shared" si="11"/>
        <v>2</v>
      </c>
      <c r="F177" s="216">
        <f t="shared" si="12"/>
        <v>0.08</v>
      </c>
      <c r="G177" s="196"/>
      <c r="H177" s="72"/>
      <c r="I177" s="2"/>
      <c r="J177" s="5"/>
      <c r="M177" s="194"/>
    </row>
    <row r="178" spans="1:13" s="178" customFormat="1" x14ac:dyDescent="0.25">
      <c r="A178" s="198">
        <v>407</v>
      </c>
      <c r="B178" s="199" t="s">
        <v>136</v>
      </c>
      <c r="C178" s="202">
        <v>24</v>
      </c>
      <c r="D178" s="202">
        <v>21</v>
      </c>
      <c r="E178" s="5">
        <f t="shared" si="11"/>
        <v>3</v>
      </c>
      <c r="F178" s="216">
        <f t="shared" si="12"/>
        <v>0.14285714285714285</v>
      </c>
      <c r="G178" s="196"/>
      <c r="H178" s="72"/>
      <c r="I178" s="2"/>
      <c r="J178" s="5"/>
      <c r="M178" s="194"/>
    </row>
    <row r="179" spans="1:13" s="178" customFormat="1" x14ac:dyDescent="0.25">
      <c r="A179" s="198">
        <v>408</v>
      </c>
      <c r="B179" s="199" t="s">
        <v>215</v>
      </c>
      <c r="C179" s="202">
        <v>234</v>
      </c>
      <c r="D179" s="202">
        <v>265</v>
      </c>
      <c r="E179" s="5">
        <f t="shared" si="11"/>
        <v>-31</v>
      </c>
      <c r="F179" s="216">
        <f t="shared" si="12"/>
        <v>-0.1169811320754717</v>
      </c>
      <c r="G179" s="196"/>
      <c r="H179" s="72"/>
      <c r="I179" s="2"/>
      <c r="J179" s="5"/>
      <c r="M179" s="194"/>
    </row>
    <row r="180" spans="1:13" s="178" customFormat="1" x14ac:dyDescent="0.25">
      <c r="A180" s="198">
        <v>409</v>
      </c>
      <c r="B180" s="199" t="s">
        <v>35</v>
      </c>
      <c r="C180" s="202">
        <v>112</v>
      </c>
      <c r="D180" s="202">
        <v>112</v>
      </c>
      <c r="E180" s="5">
        <f t="shared" si="11"/>
        <v>0</v>
      </c>
      <c r="F180" s="216">
        <f t="shared" si="12"/>
        <v>0</v>
      </c>
      <c r="G180" s="196"/>
      <c r="H180" s="72"/>
      <c r="I180" s="2"/>
      <c r="J180" s="5"/>
      <c r="M180" s="194"/>
    </row>
    <row r="181" spans="1:13" s="178" customFormat="1" x14ac:dyDescent="0.25">
      <c r="A181" s="198">
        <v>410</v>
      </c>
      <c r="B181" s="199" t="s">
        <v>7</v>
      </c>
      <c r="C181" s="202">
        <v>690</v>
      </c>
      <c r="D181" s="202">
        <v>619</v>
      </c>
      <c r="E181" s="5">
        <f t="shared" si="11"/>
        <v>71</v>
      </c>
      <c r="F181" s="216">
        <f t="shared" si="12"/>
        <v>0.1147011308562197</v>
      </c>
      <c r="G181" s="196"/>
      <c r="H181" s="72"/>
      <c r="I181" s="2"/>
      <c r="J181" s="5"/>
      <c r="M181" s="194"/>
    </row>
    <row r="182" spans="1:13" s="178" customFormat="1" x14ac:dyDescent="0.25">
      <c r="A182" s="208"/>
      <c r="B182" s="209" t="s">
        <v>22</v>
      </c>
      <c r="C182" s="217">
        <f>SUM(C173:C181)</f>
        <v>1626</v>
      </c>
      <c r="D182" s="217">
        <f>SUM(D173:D181)</f>
        <v>1573</v>
      </c>
      <c r="E182" s="21">
        <f t="shared" si="11"/>
        <v>53</v>
      </c>
      <c r="F182" s="218">
        <f t="shared" si="12"/>
        <v>3.3693579148124604E-2</v>
      </c>
      <c r="G182" s="196"/>
      <c r="H182" s="72"/>
      <c r="I182" s="2"/>
      <c r="J182" s="5"/>
      <c r="M182" s="194"/>
    </row>
    <row r="183" spans="1:13" s="178" customFormat="1" x14ac:dyDescent="0.25">
      <c r="A183" s="208"/>
      <c r="B183" s="213"/>
      <c r="C183" s="219"/>
      <c r="D183" s="219"/>
      <c r="E183" s="5"/>
      <c r="F183" s="216"/>
      <c r="G183" s="196"/>
      <c r="H183" s="72"/>
      <c r="I183" s="2"/>
      <c r="J183" s="5"/>
      <c r="M183" s="194"/>
    </row>
    <row r="184" spans="1:13" s="178" customFormat="1" ht="18.75" x14ac:dyDescent="0.3">
      <c r="A184" s="208"/>
      <c r="B184" s="78" t="s">
        <v>316</v>
      </c>
      <c r="C184" s="219"/>
      <c r="D184" s="219"/>
      <c r="E184" s="5"/>
      <c r="F184" s="216"/>
      <c r="G184" s="196"/>
      <c r="H184" s="72"/>
      <c r="I184" s="2"/>
      <c r="J184" s="5"/>
      <c r="M184" s="194"/>
    </row>
    <row r="185" spans="1:13" s="178" customFormat="1" x14ac:dyDescent="0.25">
      <c r="A185" s="198">
        <v>501</v>
      </c>
      <c r="B185" s="199" t="s">
        <v>103</v>
      </c>
      <c r="C185" s="202">
        <v>37</v>
      </c>
      <c r="D185" s="202">
        <v>23</v>
      </c>
      <c r="E185" s="5">
        <f t="shared" ref="E185:E240" si="13">C185-D185</f>
        <v>14</v>
      </c>
      <c r="F185" s="216">
        <f t="shared" ref="F185:F197" si="14">E185/D185</f>
        <v>0.60869565217391308</v>
      </c>
      <c r="G185" s="196"/>
      <c r="H185" s="198"/>
      <c r="I185" s="199"/>
      <c r="J185" s="200"/>
      <c r="K185" s="202"/>
      <c r="M185" s="194"/>
    </row>
    <row r="186" spans="1:13" s="178" customFormat="1" x14ac:dyDescent="0.25">
      <c r="A186" s="198">
        <v>502</v>
      </c>
      <c r="B186" s="199" t="s">
        <v>208</v>
      </c>
      <c r="C186" s="202">
        <v>223</v>
      </c>
      <c r="D186" s="202">
        <v>180</v>
      </c>
      <c r="E186" s="5">
        <f t="shared" si="13"/>
        <v>43</v>
      </c>
      <c r="F186" s="216">
        <f t="shared" si="14"/>
        <v>0.2388888888888889</v>
      </c>
      <c r="G186" s="196"/>
      <c r="H186" s="198"/>
      <c r="I186" s="199"/>
      <c r="J186" s="200"/>
      <c r="K186" s="202"/>
      <c r="M186" s="194"/>
    </row>
    <row r="187" spans="1:13" s="178" customFormat="1" x14ac:dyDescent="0.25">
      <c r="A187" s="198">
        <v>503</v>
      </c>
      <c r="B187" s="199" t="s">
        <v>111</v>
      </c>
      <c r="C187" s="202">
        <v>59</v>
      </c>
      <c r="D187" s="202">
        <v>63</v>
      </c>
      <c r="E187" s="5">
        <f t="shared" si="13"/>
        <v>-4</v>
      </c>
      <c r="F187" s="216">
        <f t="shared" si="14"/>
        <v>-6.3492063492063489E-2</v>
      </c>
      <c r="G187" s="196"/>
      <c r="H187" s="198"/>
      <c r="I187" s="199"/>
      <c r="J187" s="200"/>
      <c r="K187" s="202"/>
      <c r="M187" s="194"/>
    </row>
    <row r="188" spans="1:13" s="178" customFormat="1" x14ac:dyDescent="0.25">
      <c r="A188" s="198">
        <v>504</v>
      </c>
      <c r="B188" s="199" t="s">
        <v>235</v>
      </c>
      <c r="C188" s="202">
        <v>14</v>
      </c>
      <c r="D188" s="202">
        <v>39</v>
      </c>
      <c r="E188" s="5">
        <f t="shared" si="13"/>
        <v>-25</v>
      </c>
      <c r="F188" s="216">
        <f t="shared" si="14"/>
        <v>-0.64102564102564108</v>
      </c>
      <c r="G188" s="196"/>
      <c r="H188" s="198"/>
      <c r="I188" s="199"/>
      <c r="J188" s="200"/>
      <c r="K188" s="202"/>
      <c r="M188" s="194"/>
    </row>
    <row r="189" spans="1:13" s="178" customFormat="1" x14ac:dyDescent="0.25">
      <c r="A189" s="198">
        <v>505</v>
      </c>
      <c r="B189" s="199" t="s">
        <v>243</v>
      </c>
      <c r="C189" s="202">
        <v>44</v>
      </c>
      <c r="D189" s="202">
        <v>118</v>
      </c>
      <c r="E189" s="5">
        <f t="shared" si="13"/>
        <v>-74</v>
      </c>
      <c r="F189" s="216">
        <f t="shared" si="14"/>
        <v>-0.6271186440677966</v>
      </c>
      <c r="G189" s="196"/>
      <c r="H189" s="198"/>
      <c r="I189" s="199"/>
      <c r="J189" s="200"/>
      <c r="K189" s="202"/>
      <c r="M189" s="194"/>
    </row>
    <row r="190" spans="1:13" s="178" customFormat="1" x14ac:dyDescent="0.25">
      <c r="A190" s="198">
        <v>506</v>
      </c>
      <c r="B190" s="199" t="s">
        <v>246</v>
      </c>
      <c r="C190" s="202">
        <v>2</v>
      </c>
      <c r="D190" s="202">
        <v>4</v>
      </c>
      <c r="E190" s="5">
        <f t="shared" si="13"/>
        <v>-2</v>
      </c>
      <c r="F190" s="216">
        <f t="shared" si="14"/>
        <v>-0.5</v>
      </c>
      <c r="G190" s="196"/>
      <c r="H190" s="198"/>
      <c r="I190" s="199"/>
      <c r="J190" s="200"/>
      <c r="K190" s="202"/>
      <c r="M190" s="194"/>
    </row>
    <row r="191" spans="1:13" s="178" customFormat="1" x14ac:dyDescent="0.25">
      <c r="A191" s="198">
        <v>507</v>
      </c>
      <c r="B191" s="199" t="s">
        <v>181</v>
      </c>
      <c r="C191" s="202">
        <v>200</v>
      </c>
      <c r="D191" s="202">
        <v>236</v>
      </c>
      <c r="E191" s="5">
        <f t="shared" si="13"/>
        <v>-36</v>
      </c>
      <c r="F191" s="216">
        <f t="shared" si="14"/>
        <v>-0.15254237288135594</v>
      </c>
      <c r="G191" s="196"/>
      <c r="H191" s="198"/>
      <c r="I191" s="199"/>
      <c r="J191" s="200"/>
      <c r="K191" s="202"/>
      <c r="M191" s="194"/>
    </row>
    <row r="192" spans="1:13" s="178" customFormat="1" x14ac:dyDescent="0.25">
      <c r="A192" s="198">
        <v>508</v>
      </c>
      <c r="B192" s="199" t="s">
        <v>34</v>
      </c>
      <c r="C192" s="202">
        <v>642</v>
      </c>
      <c r="D192" s="202">
        <v>757</v>
      </c>
      <c r="E192" s="5">
        <f t="shared" si="13"/>
        <v>-115</v>
      </c>
      <c r="F192" s="216">
        <f t="shared" si="14"/>
        <v>-0.15191545574636725</v>
      </c>
      <c r="G192" s="196"/>
      <c r="H192" s="198"/>
      <c r="I192" s="199"/>
      <c r="J192" s="200"/>
      <c r="K192" s="202"/>
      <c r="M192" s="194"/>
    </row>
    <row r="193" spans="1:13" s="178" customFormat="1" x14ac:dyDescent="0.25">
      <c r="A193" s="198">
        <v>509</v>
      </c>
      <c r="B193" s="199" t="s">
        <v>168</v>
      </c>
      <c r="C193" s="202">
        <v>219</v>
      </c>
      <c r="D193" s="202">
        <v>136</v>
      </c>
      <c r="E193" s="5">
        <f t="shared" si="13"/>
        <v>83</v>
      </c>
      <c r="F193" s="216">
        <f t="shared" si="14"/>
        <v>0.61029411764705888</v>
      </c>
      <c r="G193" s="196"/>
      <c r="H193" s="198"/>
      <c r="I193" s="199"/>
      <c r="J193" s="200"/>
      <c r="K193" s="202"/>
      <c r="M193" s="194"/>
    </row>
    <row r="194" spans="1:13" s="178" customFormat="1" x14ac:dyDescent="0.25">
      <c r="A194" s="198">
        <v>510</v>
      </c>
      <c r="B194" s="199" t="s">
        <v>72</v>
      </c>
      <c r="C194" s="202">
        <v>18</v>
      </c>
      <c r="D194" s="202">
        <v>37</v>
      </c>
      <c r="E194" s="5">
        <f t="shared" si="13"/>
        <v>-19</v>
      </c>
      <c r="F194" s="216">
        <f t="shared" si="14"/>
        <v>-0.51351351351351349</v>
      </c>
      <c r="G194" s="196"/>
      <c r="H194" s="198"/>
      <c r="I194" s="199"/>
      <c r="J194" s="200"/>
      <c r="K194" s="202"/>
      <c r="M194" s="194"/>
    </row>
    <row r="195" spans="1:13" s="178" customFormat="1" x14ac:dyDescent="0.25">
      <c r="A195" s="198">
        <v>512</v>
      </c>
      <c r="B195" s="199" t="s">
        <v>52</v>
      </c>
      <c r="C195" s="202">
        <v>78</v>
      </c>
      <c r="D195" s="202">
        <v>75</v>
      </c>
      <c r="E195" s="5">
        <f t="shared" si="13"/>
        <v>3</v>
      </c>
      <c r="F195" s="216">
        <f t="shared" si="14"/>
        <v>0.04</v>
      </c>
      <c r="G195" s="196"/>
      <c r="H195" s="198"/>
      <c r="I195" s="199"/>
      <c r="J195" s="200"/>
      <c r="K195" s="202"/>
      <c r="M195" s="194"/>
    </row>
    <row r="196" spans="1:13" s="178" customFormat="1" x14ac:dyDescent="0.25">
      <c r="A196" s="198">
        <v>513</v>
      </c>
      <c r="B196" s="199" t="s">
        <v>41</v>
      </c>
      <c r="C196" s="202">
        <v>176</v>
      </c>
      <c r="D196" s="202">
        <v>195</v>
      </c>
      <c r="E196" s="5">
        <f t="shared" si="13"/>
        <v>-19</v>
      </c>
      <c r="F196" s="216">
        <f t="shared" si="14"/>
        <v>-9.7435897435897437E-2</v>
      </c>
      <c r="G196" s="196"/>
      <c r="H196" s="198"/>
      <c r="I196" s="199"/>
      <c r="J196" s="200"/>
      <c r="K196" s="202"/>
      <c r="M196" s="194"/>
    </row>
    <row r="197" spans="1:13" s="178" customFormat="1" x14ac:dyDescent="0.25">
      <c r="A197" s="198">
        <v>514</v>
      </c>
      <c r="B197" s="199" t="s">
        <v>6</v>
      </c>
      <c r="C197" s="202">
        <v>1576</v>
      </c>
      <c r="D197" s="202">
        <v>1793</v>
      </c>
      <c r="E197" s="5">
        <f t="shared" si="13"/>
        <v>-217</v>
      </c>
      <c r="F197" s="216">
        <f t="shared" si="14"/>
        <v>-0.12102621305075292</v>
      </c>
      <c r="G197" s="196"/>
      <c r="H197" s="198"/>
      <c r="I197" s="199"/>
      <c r="J197" s="200"/>
      <c r="K197" s="202"/>
      <c r="M197" s="194"/>
    </row>
    <row r="198" spans="1:13" s="178" customFormat="1" x14ac:dyDescent="0.25">
      <c r="A198" s="198">
        <v>515</v>
      </c>
      <c r="B198" s="199" t="s">
        <v>326</v>
      </c>
      <c r="C198" s="202">
        <v>1</v>
      </c>
      <c r="D198" s="202">
        <v>0</v>
      </c>
      <c r="E198" s="5">
        <f t="shared" si="13"/>
        <v>1</v>
      </c>
      <c r="F198" s="216"/>
      <c r="G198" s="196"/>
      <c r="H198" s="198"/>
      <c r="I198" s="199"/>
      <c r="J198" s="200"/>
      <c r="K198" s="202"/>
      <c r="M198" s="194"/>
    </row>
    <row r="199" spans="1:13" s="178" customFormat="1" x14ac:dyDescent="0.25">
      <c r="A199" s="198">
        <v>516</v>
      </c>
      <c r="B199" s="199" t="s">
        <v>54</v>
      </c>
      <c r="C199" s="202">
        <v>60</v>
      </c>
      <c r="D199" s="202">
        <v>96</v>
      </c>
      <c r="E199" s="5">
        <f t="shared" si="13"/>
        <v>-36</v>
      </c>
      <c r="F199" s="216">
        <f t="shared" ref="F199:F216" si="15">E199/D199</f>
        <v>-0.375</v>
      </c>
      <c r="G199" s="196"/>
      <c r="H199" s="198"/>
      <c r="I199" s="199"/>
      <c r="J199" s="200"/>
      <c r="K199" s="202"/>
      <c r="M199" s="194"/>
    </row>
    <row r="200" spans="1:13" s="178" customFormat="1" x14ac:dyDescent="0.25">
      <c r="A200" s="198">
        <v>518</v>
      </c>
      <c r="B200" s="199" t="s">
        <v>82</v>
      </c>
      <c r="C200" s="202">
        <v>62</v>
      </c>
      <c r="D200" s="202">
        <v>61</v>
      </c>
      <c r="E200" s="5">
        <f t="shared" si="13"/>
        <v>1</v>
      </c>
      <c r="F200" s="216">
        <f t="shared" si="15"/>
        <v>1.6393442622950821E-2</v>
      </c>
      <c r="G200" s="196"/>
      <c r="H200" s="198"/>
      <c r="I200" s="199"/>
      <c r="J200" s="200"/>
      <c r="K200" s="202"/>
      <c r="M200" s="194"/>
    </row>
    <row r="201" spans="1:13" s="178" customFormat="1" x14ac:dyDescent="0.25">
      <c r="A201" s="198">
        <v>519</v>
      </c>
      <c r="B201" s="199" t="s">
        <v>29</v>
      </c>
      <c r="C201" s="202">
        <v>141</v>
      </c>
      <c r="D201" s="202">
        <v>152</v>
      </c>
      <c r="E201" s="5">
        <f t="shared" si="13"/>
        <v>-11</v>
      </c>
      <c r="F201" s="216">
        <f t="shared" si="15"/>
        <v>-7.2368421052631582E-2</v>
      </c>
      <c r="G201" s="196"/>
      <c r="H201" s="198"/>
      <c r="I201" s="199"/>
      <c r="J201" s="200"/>
      <c r="K201" s="202"/>
      <c r="M201" s="194"/>
    </row>
    <row r="202" spans="1:13" s="178" customFormat="1" x14ac:dyDescent="0.25">
      <c r="A202" s="198">
        <v>520</v>
      </c>
      <c r="B202" s="199" t="s">
        <v>51</v>
      </c>
      <c r="C202" s="202">
        <v>46</v>
      </c>
      <c r="D202" s="202">
        <v>52</v>
      </c>
      <c r="E202" s="5">
        <f t="shared" si="13"/>
        <v>-6</v>
      </c>
      <c r="F202" s="216">
        <f t="shared" si="15"/>
        <v>-0.11538461538461539</v>
      </c>
      <c r="G202" s="196"/>
      <c r="H202" s="198"/>
      <c r="I202" s="199"/>
      <c r="J202" s="200"/>
      <c r="K202" s="202"/>
      <c r="M202" s="194"/>
    </row>
    <row r="203" spans="1:13" s="178" customFormat="1" x14ac:dyDescent="0.25">
      <c r="A203" s="198">
        <v>521</v>
      </c>
      <c r="B203" s="199" t="s">
        <v>107</v>
      </c>
      <c r="C203" s="202">
        <v>23</v>
      </c>
      <c r="D203" s="202">
        <v>10</v>
      </c>
      <c r="E203" s="5">
        <f t="shared" si="13"/>
        <v>13</v>
      </c>
      <c r="F203" s="216">
        <f t="shared" si="15"/>
        <v>1.3</v>
      </c>
      <c r="G203" s="196"/>
      <c r="H203" s="198"/>
      <c r="I203" s="199"/>
      <c r="J203" s="200"/>
      <c r="K203" s="202"/>
      <c r="M203" s="194"/>
    </row>
    <row r="204" spans="1:13" s="178" customFormat="1" x14ac:dyDescent="0.25">
      <c r="A204" s="198">
        <v>522</v>
      </c>
      <c r="B204" s="199" t="s">
        <v>262</v>
      </c>
      <c r="C204" s="202">
        <v>525</v>
      </c>
      <c r="D204" s="202">
        <v>576</v>
      </c>
      <c r="E204" s="5">
        <f t="shared" si="13"/>
        <v>-51</v>
      </c>
      <c r="F204" s="216">
        <f t="shared" si="15"/>
        <v>-8.8541666666666671E-2</v>
      </c>
      <c r="G204" s="196"/>
      <c r="H204" s="198"/>
      <c r="I204" s="199"/>
      <c r="J204" s="200"/>
      <c r="K204" s="202"/>
      <c r="M204" s="194"/>
    </row>
    <row r="205" spans="1:13" s="178" customFormat="1" x14ac:dyDescent="0.25">
      <c r="A205" s="198">
        <v>523</v>
      </c>
      <c r="B205" s="199" t="s">
        <v>129</v>
      </c>
      <c r="C205" s="202">
        <v>8</v>
      </c>
      <c r="D205" s="202">
        <v>12</v>
      </c>
      <c r="E205" s="5">
        <f t="shared" si="13"/>
        <v>-4</v>
      </c>
      <c r="F205" s="216">
        <f t="shared" si="15"/>
        <v>-0.33333333333333331</v>
      </c>
      <c r="G205" s="196"/>
      <c r="H205" s="198"/>
      <c r="I205" s="199"/>
      <c r="J205" s="200"/>
      <c r="K205" s="202"/>
      <c r="M205" s="194"/>
    </row>
    <row r="206" spans="1:13" s="178" customFormat="1" x14ac:dyDescent="0.25">
      <c r="A206" s="198">
        <v>524</v>
      </c>
      <c r="B206" s="199" t="s">
        <v>263</v>
      </c>
      <c r="C206" s="202">
        <v>4</v>
      </c>
      <c r="D206" s="202">
        <v>5</v>
      </c>
      <c r="E206" s="5">
        <f t="shared" si="13"/>
        <v>-1</v>
      </c>
      <c r="F206" s="216">
        <f t="shared" si="15"/>
        <v>-0.2</v>
      </c>
      <c r="G206" s="196"/>
      <c r="H206" s="198"/>
      <c r="I206" s="199"/>
      <c r="J206" s="200"/>
      <c r="K206" s="202"/>
      <c r="M206" s="194"/>
    </row>
    <row r="207" spans="1:13" s="178" customFormat="1" x14ac:dyDescent="0.25">
      <c r="A207" s="198">
        <v>525</v>
      </c>
      <c r="B207" s="199" t="s">
        <v>193</v>
      </c>
      <c r="C207" s="202">
        <v>265</v>
      </c>
      <c r="D207" s="202">
        <v>260</v>
      </c>
      <c r="E207" s="5">
        <f t="shared" si="13"/>
        <v>5</v>
      </c>
      <c r="F207" s="216">
        <f t="shared" si="15"/>
        <v>1.9230769230769232E-2</v>
      </c>
      <c r="G207" s="196"/>
      <c r="H207" s="198"/>
      <c r="I207" s="199"/>
      <c r="J207" s="200"/>
      <c r="K207" s="202"/>
      <c r="M207" s="194"/>
    </row>
    <row r="208" spans="1:13" s="178" customFormat="1" x14ac:dyDescent="0.25">
      <c r="A208" s="198">
        <v>526</v>
      </c>
      <c r="B208" s="199" t="s">
        <v>175</v>
      </c>
      <c r="C208" s="202">
        <v>130</v>
      </c>
      <c r="D208" s="202">
        <v>151</v>
      </c>
      <c r="E208" s="5">
        <f t="shared" si="13"/>
        <v>-21</v>
      </c>
      <c r="F208" s="216">
        <f t="shared" si="15"/>
        <v>-0.13907284768211919</v>
      </c>
      <c r="G208" s="196"/>
      <c r="H208" s="198"/>
      <c r="I208" s="199"/>
      <c r="J208" s="200"/>
      <c r="K208" s="202"/>
      <c r="M208" s="194"/>
    </row>
    <row r="209" spans="1:13" s="178" customFormat="1" x14ac:dyDescent="0.25">
      <c r="A209" s="198">
        <v>528</v>
      </c>
      <c r="B209" s="199" t="s">
        <v>144</v>
      </c>
      <c r="C209" s="202">
        <v>571</v>
      </c>
      <c r="D209" s="202">
        <v>460</v>
      </c>
      <c r="E209" s="5">
        <f t="shared" si="13"/>
        <v>111</v>
      </c>
      <c r="F209" s="216">
        <f t="shared" si="15"/>
        <v>0.24130434782608695</v>
      </c>
      <c r="G209" s="196"/>
      <c r="H209" s="198"/>
      <c r="I209" s="199"/>
      <c r="J209" s="200"/>
      <c r="K209" s="202"/>
      <c r="M209" s="194"/>
    </row>
    <row r="210" spans="1:13" s="178" customFormat="1" x14ac:dyDescent="0.25">
      <c r="A210" s="198">
        <v>529</v>
      </c>
      <c r="B210" s="199" t="s">
        <v>73</v>
      </c>
      <c r="C210" s="202">
        <v>59</v>
      </c>
      <c r="D210" s="202">
        <v>82</v>
      </c>
      <c r="E210" s="5">
        <f t="shared" si="13"/>
        <v>-23</v>
      </c>
      <c r="F210" s="216">
        <f t="shared" si="15"/>
        <v>-0.28048780487804881</v>
      </c>
      <c r="G210" s="196"/>
      <c r="H210" s="198"/>
      <c r="I210" s="199"/>
      <c r="J210" s="200"/>
      <c r="K210" s="202"/>
      <c r="M210" s="194"/>
    </row>
    <row r="211" spans="1:13" s="178" customFormat="1" x14ac:dyDescent="0.25">
      <c r="A211" s="198">
        <v>530</v>
      </c>
      <c r="B211" s="199" t="s">
        <v>196</v>
      </c>
      <c r="C211" s="202">
        <v>31</v>
      </c>
      <c r="D211" s="202">
        <v>18</v>
      </c>
      <c r="E211" s="5">
        <f t="shared" si="13"/>
        <v>13</v>
      </c>
      <c r="F211" s="216">
        <f t="shared" si="15"/>
        <v>0.72222222222222221</v>
      </c>
      <c r="G211" s="196"/>
      <c r="H211" s="198"/>
      <c r="I211" s="199"/>
      <c r="J211" s="200"/>
      <c r="K211" s="202"/>
      <c r="M211" s="194"/>
    </row>
    <row r="212" spans="1:13" s="178" customFormat="1" x14ac:dyDescent="0.25">
      <c r="A212" s="198">
        <v>531</v>
      </c>
      <c r="B212" s="199" t="s">
        <v>104</v>
      </c>
      <c r="C212" s="202">
        <v>3</v>
      </c>
      <c r="D212" s="202">
        <v>17</v>
      </c>
      <c r="E212" s="5">
        <f t="shared" si="13"/>
        <v>-14</v>
      </c>
      <c r="F212" s="216">
        <f t="shared" si="15"/>
        <v>-0.82352941176470584</v>
      </c>
      <c r="G212" s="196"/>
      <c r="H212" s="198"/>
      <c r="I212" s="199"/>
      <c r="J212" s="200"/>
      <c r="K212" s="202"/>
      <c r="M212" s="194"/>
    </row>
    <row r="213" spans="1:13" s="178" customFormat="1" x14ac:dyDescent="0.25">
      <c r="A213" s="198">
        <v>532</v>
      </c>
      <c r="B213" s="199" t="s">
        <v>80</v>
      </c>
      <c r="C213" s="202">
        <v>101</v>
      </c>
      <c r="D213" s="202">
        <v>88</v>
      </c>
      <c r="E213" s="5">
        <f t="shared" si="13"/>
        <v>13</v>
      </c>
      <c r="F213" s="216">
        <f t="shared" si="15"/>
        <v>0.14772727272727273</v>
      </c>
      <c r="G213" s="196"/>
      <c r="H213" s="198"/>
      <c r="I213" s="199"/>
      <c r="J213" s="200"/>
      <c r="K213" s="202"/>
      <c r="M213" s="194"/>
    </row>
    <row r="214" spans="1:13" s="178" customFormat="1" x14ac:dyDescent="0.25">
      <c r="A214" s="198">
        <v>533</v>
      </c>
      <c r="B214" s="199" t="s">
        <v>112</v>
      </c>
      <c r="C214" s="202">
        <v>98</v>
      </c>
      <c r="D214" s="202">
        <v>120</v>
      </c>
      <c r="E214" s="5">
        <f t="shared" si="13"/>
        <v>-22</v>
      </c>
      <c r="F214" s="216">
        <f t="shared" si="15"/>
        <v>-0.18333333333333332</v>
      </c>
      <c r="G214" s="196"/>
      <c r="H214" s="198"/>
      <c r="I214" s="199"/>
      <c r="J214" s="200"/>
      <c r="K214" s="202"/>
      <c r="M214" s="194"/>
    </row>
    <row r="215" spans="1:13" s="178" customFormat="1" x14ac:dyDescent="0.25">
      <c r="A215" s="198">
        <v>534</v>
      </c>
      <c r="B215" s="199" t="s">
        <v>154</v>
      </c>
      <c r="C215" s="202">
        <v>334</v>
      </c>
      <c r="D215" s="202">
        <v>319</v>
      </c>
      <c r="E215" s="5">
        <f t="shared" si="13"/>
        <v>15</v>
      </c>
      <c r="F215" s="216">
        <f t="shared" si="15"/>
        <v>4.7021943573667714E-2</v>
      </c>
      <c r="G215" s="196"/>
      <c r="H215" s="198"/>
      <c r="I215" s="199"/>
      <c r="J215" s="200"/>
      <c r="K215" s="202"/>
      <c r="M215" s="194"/>
    </row>
    <row r="216" spans="1:13" s="178" customFormat="1" x14ac:dyDescent="0.25">
      <c r="A216" s="198">
        <v>535</v>
      </c>
      <c r="B216" s="199" t="s">
        <v>236</v>
      </c>
      <c r="C216" s="202">
        <v>612</v>
      </c>
      <c r="D216" s="202">
        <v>536</v>
      </c>
      <c r="E216" s="5">
        <f t="shared" si="13"/>
        <v>76</v>
      </c>
      <c r="F216" s="216">
        <f t="shared" si="15"/>
        <v>0.1417910447761194</v>
      </c>
      <c r="G216" s="196"/>
      <c r="H216" s="198"/>
      <c r="I216" s="199"/>
      <c r="J216" s="200"/>
      <c r="K216" s="202"/>
      <c r="M216" s="194"/>
    </row>
    <row r="217" spans="1:13" s="178" customFormat="1" x14ac:dyDescent="0.25">
      <c r="A217" s="198">
        <v>536</v>
      </c>
      <c r="B217" s="204" t="s">
        <v>392</v>
      </c>
      <c r="C217" s="202">
        <v>1</v>
      </c>
      <c r="D217" s="202">
        <v>0</v>
      </c>
      <c r="E217" s="5">
        <f t="shared" si="13"/>
        <v>1</v>
      </c>
      <c r="F217" s="216"/>
      <c r="G217" s="196"/>
      <c r="H217" s="198"/>
      <c r="I217" s="199"/>
      <c r="J217" s="200"/>
      <c r="K217" s="202"/>
      <c r="M217" s="194"/>
    </row>
    <row r="218" spans="1:13" s="178" customFormat="1" x14ac:dyDescent="0.25">
      <c r="A218" s="198">
        <v>537</v>
      </c>
      <c r="B218" s="199" t="s">
        <v>149</v>
      </c>
      <c r="C218" s="202">
        <v>32</v>
      </c>
      <c r="D218" s="202">
        <v>35</v>
      </c>
      <c r="E218" s="5">
        <f t="shared" si="13"/>
        <v>-3</v>
      </c>
      <c r="F218" s="216">
        <f>E218/D218</f>
        <v>-8.5714285714285715E-2</v>
      </c>
      <c r="G218" s="196"/>
      <c r="H218" s="198"/>
      <c r="I218" s="199"/>
      <c r="J218" s="200"/>
      <c r="K218" s="202"/>
      <c r="M218" s="194"/>
    </row>
    <row r="219" spans="1:13" s="178" customFormat="1" x14ac:dyDescent="0.25">
      <c r="A219" s="198">
        <v>538</v>
      </c>
      <c r="B219" s="199" t="s">
        <v>38</v>
      </c>
      <c r="C219" s="202">
        <v>186</v>
      </c>
      <c r="D219" s="202">
        <v>253</v>
      </c>
      <c r="E219" s="5">
        <f t="shared" si="13"/>
        <v>-67</v>
      </c>
      <c r="F219" s="216">
        <f>E219/D219</f>
        <v>-0.2648221343873518</v>
      </c>
      <c r="G219" s="196"/>
      <c r="H219" s="198"/>
      <c r="I219" s="199"/>
      <c r="J219" s="200"/>
      <c r="K219" s="202"/>
      <c r="M219" s="194"/>
    </row>
    <row r="220" spans="1:13" s="178" customFormat="1" x14ac:dyDescent="0.25">
      <c r="A220" s="198">
        <v>539</v>
      </c>
      <c r="B220" s="199" t="s">
        <v>124</v>
      </c>
      <c r="C220" s="202">
        <v>50</v>
      </c>
      <c r="D220" s="202">
        <v>54</v>
      </c>
      <c r="E220" s="5">
        <f t="shared" si="13"/>
        <v>-4</v>
      </c>
      <c r="F220" s="216">
        <f>E220/D220</f>
        <v>-7.407407407407407E-2</v>
      </c>
      <c r="G220" s="196"/>
      <c r="H220" s="198"/>
      <c r="I220" s="199"/>
      <c r="J220" s="200"/>
      <c r="K220" s="202"/>
      <c r="M220" s="194"/>
    </row>
    <row r="221" spans="1:13" s="178" customFormat="1" x14ac:dyDescent="0.25">
      <c r="A221" s="198">
        <v>540</v>
      </c>
      <c r="B221" s="199" t="s">
        <v>182</v>
      </c>
      <c r="C221" s="202">
        <v>306</v>
      </c>
      <c r="D221" s="202">
        <v>244</v>
      </c>
      <c r="E221" s="5">
        <f t="shared" si="13"/>
        <v>62</v>
      </c>
      <c r="F221" s="216">
        <f>E221/D221</f>
        <v>0.25409836065573771</v>
      </c>
      <c r="G221" s="196"/>
      <c r="H221" s="198"/>
      <c r="I221" s="199"/>
      <c r="J221" s="200"/>
      <c r="K221" s="202"/>
      <c r="M221" s="194"/>
    </row>
    <row r="222" spans="1:13" s="178" customFormat="1" x14ac:dyDescent="0.25">
      <c r="A222" s="198">
        <v>541</v>
      </c>
      <c r="B222" s="199" t="s">
        <v>335</v>
      </c>
      <c r="C222" s="202">
        <v>19</v>
      </c>
      <c r="D222" s="202">
        <v>0</v>
      </c>
      <c r="E222" s="5">
        <f t="shared" si="13"/>
        <v>19</v>
      </c>
      <c r="F222" s="216"/>
      <c r="G222" s="196"/>
      <c r="H222" s="198"/>
      <c r="I222" s="199"/>
      <c r="J222" s="200"/>
      <c r="K222" s="202"/>
      <c r="M222" s="194"/>
    </row>
    <row r="223" spans="1:13" s="178" customFormat="1" x14ac:dyDescent="0.25">
      <c r="A223" s="198">
        <v>542</v>
      </c>
      <c r="B223" s="199" t="s">
        <v>336</v>
      </c>
      <c r="C223" s="202">
        <v>23</v>
      </c>
      <c r="D223" s="202">
        <v>15</v>
      </c>
      <c r="E223" s="5">
        <f t="shared" si="13"/>
        <v>8</v>
      </c>
      <c r="F223" s="216">
        <f>E223/D223</f>
        <v>0.53333333333333333</v>
      </c>
      <c r="G223" s="196"/>
      <c r="H223" s="198"/>
      <c r="I223" s="199"/>
      <c r="J223" s="200"/>
      <c r="K223" s="202"/>
      <c r="M223" s="194"/>
    </row>
    <row r="224" spans="1:13" s="178" customFormat="1" x14ac:dyDescent="0.25">
      <c r="A224" s="198">
        <v>543</v>
      </c>
      <c r="B224" s="199" t="s">
        <v>305</v>
      </c>
      <c r="C224" s="202">
        <v>9</v>
      </c>
      <c r="D224" s="202">
        <v>2</v>
      </c>
      <c r="E224" s="5">
        <f t="shared" si="13"/>
        <v>7</v>
      </c>
      <c r="F224" s="216">
        <f>E224/D224</f>
        <v>3.5</v>
      </c>
      <c r="G224" s="196"/>
      <c r="H224" s="198"/>
      <c r="I224" s="199"/>
      <c r="J224" s="200"/>
      <c r="K224" s="202"/>
      <c r="M224" s="194"/>
    </row>
    <row r="225" spans="1:13" s="178" customFormat="1" x14ac:dyDescent="0.25">
      <c r="A225" s="198">
        <v>544</v>
      </c>
      <c r="B225" s="199" t="s">
        <v>247</v>
      </c>
      <c r="C225" s="202">
        <v>11</v>
      </c>
      <c r="D225" s="202">
        <v>0</v>
      </c>
      <c r="E225" s="5">
        <f t="shared" si="13"/>
        <v>11</v>
      </c>
      <c r="F225" s="216"/>
      <c r="G225" s="196"/>
      <c r="H225" s="198"/>
      <c r="I225" s="199"/>
      <c r="J225" s="200"/>
      <c r="K225" s="202"/>
      <c r="M225" s="194"/>
    </row>
    <row r="226" spans="1:13" s="178" customFormat="1" x14ac:dyDescent="0.25">
      <c r="A226" s="198">
        <v>545</v>
      </c>
      <c r="B226" s="199" t="s">
        <v>298</v>
      </c>
      <c r="C226" s="202">
        <v>0</v>
      </c>
      <c r="D226" s="202">
        <v>12</v>
      </c>
      <c r="E226" s="5">
        <f t="shared" si="13"/>
        <v>-12</v>
      </c>
      <c r="F226" s="216">
        <f>E226/D226</f>
        <v>-1</v>
      </c>
      <c r="G226" s="196"/>
      <c r="H226" s="198"/>
      <c r="I226" s="199"/>
      <c r="J226" s="200"/>
      <c r="K226" s="202"/>
      <c r="M226" s="194"/>
    </row>
    <row r="227" spans="1:13" s="178" customFormat="1" x14ac:dyDescent="0.25">
      <c r="A227" s="198">
        <v>546</v>
      </c>
      <c r="B227" s="199" t="s">
        <v>337</v>
      </c>
      <c r="C227" s="202">
        <v>0</v>
      </c>
      <c r="D227" s="202">
        <v>0</v>
      </c>
      <c r="E227" s="5">
        <f t="shared" si="13"/>
        <v>0</v>
      </c>
      <c r="F227" s="216"/>
      <c r="G227" s="196"/>
      <c r="H227" s="198"/>
      <c r="I227" s="199"/>
      <c r="J227" s="200"/>
      <c r="K227" s="202"/>
      <c r="M227" s="194"/>
    </row>
    <row r="228" spans="1:13" s="178" customFormat="1" x14ac:dyDescent="0.25">
      <c r="A228" s="198">
        <v>547</v>
      </c>
      <c r="B228" s="199" t="s">
        <v>115</v>
      </c>
      <c r="C228" s="202">
        <v>20</v>
      </c>
      <c r="D228" s="202">
        <v>39</v>
      </c>
      <c r="E228" s="5">
        <f t="shared" si="13"/>
        <v>-19</v>
      </c>
      <c r="F228" s="216">
        <f>E228/D228</f>
        <v>-0.48717948717948717</v>
      </c>
      <c r="G228" s="196"/>
      <c r="H228" s="198"/>
      <c r="I228" s="199"/>
      <c r="J228" s="200"/>
      <c r="K228" s="202"/>
      <c r="M228" s="194"/>
    </row>
    <row r="229" spans="1:13" s="178" customFormat="1" x14ac:dyDescent="0.25">
      <c r="A229" s="198">
        <v>549</v>
      </c>
      <c r="B229" s="199" t="s">
        <v>299</v>
      </c>
      <c r="C229" s="202">
        <v>9</v>
      </c>
      <c r="D229" s="202">
        <v>12</v>
      </c>
      <c r="E229" s="5">
        <f t="shared" si="13"/>
        <v>-3</v>
      </c>
      <c r="F229" s="216">
        <f>E229/D229</f>
        <v>-0.25</v>
      </c>
      <c r="G229" s="196"/>
      <c r="H229" s="198"/>
      <c r="I229" s="199"/>
      <c r="J229" s="200"/>
      <c r="K229" s="202"/>
      <c r="M229" s="194"/>
    </row>
    <row r="230" spans="1:13" s="178" customFormat="1" x14ac:dyDescent="0.25">
      <c r="A230" s="198">
        <v>550</v>
      </c>
      <c r="B230" s="199" t="s">
        <v>327</v>
      </c>
      <c r="C230" s="202">
        <v>0</v>
      </c>
      <c r="D230" s="202">
        <v>7</v>
      </c>
      <c r="E230" s="5">
        <f t="shared" si="13"/>
        <v>-7</v>
      </c>
      <c r="F230" s="216"/>
      <c r="G230" s="196"/>
      <c r="H230" s="198"/>
      <c r="I230" s="199"/>
      <c r="J230" s="200"/>
      <c r="K230" s="202"/>
      <c r="M230" s="194"/>
    </row>
    <row r="231" spans="1:13" s="178" customFormat="1" x14ac:dyDescent="0.25">
      <c r="A231" s="198">
        <v>552</v>
      </c>
      <c r="B231" s="199" t="s">
        <v>338</v>
      </c>
      <c r="C231" s="202">
        <v>0</v>
      </c>
      <c r="D231" s="202">
        <v>20</v>
      </c>
      <c r="E231" s="5">
        <f t="shared" si="13"/>
        <v>-20</v>
      </c>
      <c r="F231" s="216">
        <f>E231/D231</f>
        <v>-1</v>
      </c>
      <c r="G231" s="196"/>
      <c r="H231" s="198"/>
      <c r="I231" s="199"/>
      <c r="J231" s="200"/>
      <c r="K231" s="202"/>
      <c r="M231" s="194"/>
    </row>
    <row r="232" spans="1:13" s="178" customFormat="1" x14ac:dyDescent="0.25">
      <c r="A232" s="198">
        <v>553</v>
      </c>
      <c r="B232" s="199" t="s">
        <v>230</v>
      </c>
      <c r="C232" s="202">
        <v>33</v>
      </c>
      <c r="D232" s="202">
        <v>17</v>
      </c>
      <c r="E232" s="5">
        <f t="shared" si="13"/>
        <v>16</v>
      </c>
      <c r="F232" s="216">
        <f>E232/D232</f>
        <v>0.94117647058823528</v>
      </c>
      <c r="G232" s="196"/>
      <c r="H232" s="198"/>
      <c r="I232" s="199"/>
      <c r="J232" s="200"/>
      <c r="K232" s="202"/>
      <c r="M232" s="194"/>
    </row>
    <row r="233" spans="1:13" s="178" customFormat="1" x14ac:dyDescent="0.25">
      <c r="A233" s="198">
        <v>554</v>
      </c>
      <c r="B233" s="199" t="s">
        <v>378</v>
      </c>
      <c r="C233" s="202">
        <v>0</v>
      </c>
      <c r="D233" s="202">
        <v>1</v>
      </c>
      <c r="E233" s="5">
        <f t="shared" si="13"/>
        <v>-1</v>
      </c>
      <c r="F233" s="216"/>
      <c r="G233" s="196"/>
      <c r="H233" s="198"/>
      <c r="I233" s="199"/>
      <c r="J233" s="200"/>
      <c r="K233" s="202"/>
      <c r="M233" s="194"/>
    </row>
    <row r="234" spans="1:13" s="178" customFormat="1" x14ac:dyDescent="0.25">
      <c r="A234" s="198">
        <v>555</v>
      </c>
      <c r="B234" s="199" t="s">
        <v>339</v>
      </c>
      <c r="C234" s="202">
        <v>5</v>
      </c>
      <c r="D234" s="202">
        <v>1</v>
      </c>
      <c r="E234" s="5">
        <f t="shared" si="13"/>
        <v>4</v>
      </c>
      <c r="F234" s="216">
        <f>E234/D234</f>
        <v>4</v>
      </c>
      <c r="G234" s="196"/>
      <c r="H234" s="198"/>
      <c r="I234" s="199"/>
      <c r="J234" s="200"/>
      <c r="K234" s="202"/>
      <c r="M234" s="194"/>
    </row>
    <row r="235" spans="1:13" s="178" customFormat="1" x14ac:dyDescent="0.25">
      <c r="A235" s="198">
        <v>556</v>
      </c>
      <c r="B235" s="199" t="s">
        <v>119</v>
      </c>
      <c r="C235" s="202">
        <v>64</v>
      </c>
      <c r="D235" s="202">
        <v>49</v>
      </c>
      <c r="E235" s="5">
        <f t="shared" si="13"/>
        <v>15</v>
      </c>
      <c r="F235" s="216">
        <f>E235/D235</f>
        <v>0.30612244897959184</v>
      </c>
      <c r="G235" s="196"/>
      <c r="H235" s="198"/>
      <c r="I235" s="199"/>
      <c r="J235" s="200"/>
      <c r="K235" s="202"/>
      <c r="M235" s="194"/>
    </row>
    <row r="236" spans="1:13" s="178" customFormat="1" x14ac:dyDescent="0.25">
      <c r="A236" s="198">
        <v>559</v>
      </c>
      <c r="B236" s="199" t="s">
        <v>340</v>
      </c>
      <c r="C236" s="202">
        <v>44</v>
      </c>
      <c r="D236" s="202">
        <v>21</v>
      </c>
      <c r="E236" s="5">
        <f t="shared" si="13"/>
        <v>23</v>
      </c>
      <c r="F236" s="216">
        <f>E236/D236</f>
        <v>1.0952380952380953</v>
      </c>
      <c r="G236" s="196"/>
      <c r="H236" s="198"/>
      <c r="I236" s="199"/>
      <c r="J236" s="200"/>
      <c r="K236" s="202"/>
      <c r="M236" s="194"/>
    </row>
    <row r="237" spans="1:13" s="178" customFormat="1" x14ac:dyDescent="0.25">
      <c r="A237" s="198">
        <v>560</v>
      </c>
      <c r="B237" s="199" t="s">
        <v>248</v>
      </c>
      <c r="C237" s="202">
        <v>44</v>
      </c>
      <c r="D237" s="202">
        <v>63</v>
      </c>
      <c r="E237" s="5">
        <f t="shared" si="13"/>
        <v>-19</v>
      </c>
      <c r="F237" s="216">
        <f>E237/D237</f>
        <v>-0.30158730158730157</v>
      </c>
      <c r="G237" s="196"/>
      <c r="H237" s="198"/>
      <c r="I237" s="199"/>
      <c r="J237" s="200"/>
      <c r="K237" s="202"/>
      <c r="M237" s="194"/>
    </row>
    <row r="238" spans="1:13" s="178" customFormat="1" x14ac:dyDescent="0.25">
      <c r="A238" s="198">
        <v>561</v>
      </c>
      <c r="B238" s="199" t="s">
        <v>306</v>
      </c>
      <c r="C238" s="202">
        <v>6</v>
      </c>
      <c r="D238" s="202">
        <v>0</v>
      </c>
      <c r="E238" s="5">
        <f t="shared" si="13"/>
        <v>6</v>
      </c>
      <c r="F238" s="216"/>
      <c r="G238" s="196"/>
      <c r="H238" s="198"/>
      <c r="I238" s="199"/>
      <c r="J238" s="200"/>
      <c r="K238" s="202"/>
      <c r="M238" s="194"/>
    </row>
    <row r="239" spans="1:13" s="178" customFormat="1" x14ac:dyDescent="0.25">
      <c r="A239" s="198">
        <v>563</v>
      </c>
      <c r="B239" s="204" t="s">
        <v>393</v>
      </c>
      <c r="C239" s="202">
        <v>1</v>
      </c>
      <c r="D239" s="202">
        <v>0</v>
      </c>
      <c r="E239" s="5">
        <f t="shared" si="13"/>
        <v>1</v>
      </c>
      <c r="F239" s="216"/>
      <c r="G239" s="196"/>
      <c r="H239" s="198"/>
      <c r="I239" s="199"/>
      <c r="J239" s="200"/>
      <c r="K239" s="202"/>
      <c r="M239" s="194"/>
    </row>
    <row r="240" spans="1:13" s="178" customFormat="1" x14ac:dyDescent="0.25">
      <c r="A240" s="198">
        <v>599</v>
      </c>
      <c r="B240" s="199" t="s">
        <v>221</v>
      </c>
      <c r="C240" s="202">
        <v>52</v>
      </c>
      <c r="D240" s="202">
        <v>74</v>
      </c>
      <c r="E240" s="5">
        <f t="shared" si="13"/>
        <v>-22</v>
      </c>
      <c r="F240" s="216">
        <f>E240/D240</f>
        <v>-0.29729729729729731</v>
      </c>
      <c r="G240" s="196"/>
      <c r="H240" s="198"/>
      <c r="I240" s="199"/>
      <c r="J240" s="200"/>
      <c r="K240" s="202"/>
      <c r="M240" s="194"/>
    </row>
    <row r="241" spans="1:13" s="178" customFormat="1" x14ac:dyDescent="0.25">
      <c r="A241" s="208"/>
      <c r="B241" s="209" t="s">
        <v>22</v>
      </c>
      <c r="C241" s="217">
        <f>SUM(C185:C240)</f>
        <v>7277</v>
      </c>
      <c r="D241" s="217">
        <f>SUM(D185:D240)</f>
        <v>7590</v>
      </c>
      <c r="E241" s="217">
        <f>SUM(E185:E240)</f>
        <v>-313</v>
      </c>
      <c r="F241" s="218">
        <f t="shared" ref="F241:F288" si="16">E241/D241</f>
        <v>-4.1238471673254284E-2</v>
      </c>
      <c r="G241" s="196"/>
      <c r="H241" s="72"/>
      <c r="I241" s="2"/>
      <c r="J241" s="5"/>
      <c r="M241" s="194"/>
    </row>
    <row r="242" spans="1:13" s="178" customFormat="1" x14ac:dyDescent="0.25">
      <c r="A242" s="208"/>
      <c r="B242" s="213"/>
      <c r="C242" s="219"/>
      <c r="D242" s="219"/>
      <c r="E242" s="5"/>
      <c r="F242" s="216"/>
      <c r="G242" s="196"/>
      <c r="H242" s="72"/>
      <c r="I242" s="2"/>
      <c r="J242" s="5"/>
      <c r="M242" s="194"/>
    </row>
    <row r="243" spans="1:13" s="178" customFormat="1" ht="18.75" x14ac:dyDescent="0.3">
      <c r="A243" s="208"/>
      <c r="B243" s="78" t="s">
        <v>317</v>
      </c>
      <c r="C243" s="219"/>
      <c r="D243" s="219"/>
      <c r="E243" s="5"/>
      <c r="F243" s="216"/>
      <c r="G243" s="196"/>
      <c r="H243" s="72"/>
      <c r="I243" s="2"/>
      <c r="J243" s="5"/>
      <c r="M243" s="194"/>
    </row>
    <row r="244" spans="1:13" s="178" customFormat="1" x14ac:dyDescent="0.25">
      <c r="A244" s="198">
        <v>601</v>
      </c>
      <c r="B244" s="199" t="s">
        <v>130</v>
      </c>
      <c r="C244" s="202">
        <v>122</v>
      </c>
      <c r="D244" s="202">
        <v>121</v>
      </c>
      <c r="E244" s="5">
        <f t="shared" ref="E244:E287" si="17">C244-D244</f>
        <v>1</v>
      </c>
      <c r="F244" s="216">
        <f t="shared" ref="F244:F261" si="18">E244/D244</f>
        <v>8.2644628099173556E-3</v>
      </c>
      <c r="G244" s="196"/>
      <c r="H244" s="198"/>
      <c r="I244" s="199"/>
      <c r="J244" s="200"/>
      <c r="K244" s="202"/>
      <c r="M244" s="194"/>
    </row>
    <row r="245" spans="1:13" s="178" customFormat="1" x14ac:dyDescent="0.25">
      <c r="A245" s="198">
        <v>602</v>
      </c>
      <c r="B245" s="199" t="s">
        <v>274</v>
      </c>
      <c r="C245" s="202">
        <v>35</v>
      </c>
      <c r="D245" s="202">
        <v>21</v>
      </c>
      <c r="E245" s="5">
        <f t="shared" si="17"/>
        <v>14</v>
      </c>
      <c r="F245" s="216">
        <f t="shared" si="18"/>
        <v>0.66666666666666663</v>
      </c>
      <c r="G245" s="196"/>
      <c r="H245" s="198"/>
      <c r="I245" s="199"/>
      <c r="J245" s="200"/>
      <c r="K245" s="202"/>
      <c r="M245" s="194"/>
    </row>
    <row r="246" spans="1:13" s="178" customFormat="1" x14ac:dyDescent="0.25">
      <c r="A246" s="198">
        <v>606</v>
      </c>
      <c r="B246" s="199" t="s">
        <v>36</v>
      </c>
      <c r="C246" s="202">
        <v>26</v>
      </c>
      <c r="D246" s="202">
        <v>31</v>
      </c>
      <c r="E246" s="5">
        <f t="shared" si="17"/>
        <v>-5</v>
      </c>
      <c r="F246" s="216">
        <f t="shared" si="18"/>
        <v>-0.16129032258064516</v>
      </c>
      <c r="G246" s="196"/>
      <c r="H246" s="198"/>
      <c r="I246" s="199"/>
      <c r="J246" s="200"/>
      <c r="K246" s="202"/>
      <c r="M246" s="194"/>
    </row>
    <row r="247" spans="1:13" s="178" customFormat="1" x14ac:dyDescent="0.25">
      <c r="A247" s="198">
        <v>607</v>
      </c>
      <c r="B247" s="199" t="s">
        <v>351</v>
      </c>
      <c r="C247" s="202">
        <v>3</v>
      </c>
      <c r="D247" s="202">
        <v>2</v>
      </c>
      <c r="E247" s="5">
        <f t="shared" si="17"/>
        <v>1</v>
      </c>
      <c r="F247" s="216">
        <f t="shared" si="18"/>
        <v>0.5</v>
      </c>
      <c r="G247" s="196"/>
      <c r="H247" s="198"/>
      <c r="I247" s="199"/>
      <c r="J247" s="200"/>
      <c r="K247" s="202"/>
      <c r="M247" s="194"/>
    </row>
    <row r="248" spans="1:13" s="178" customFormat="1" x14ac:dyDescent="0.25">
      <c r="A248" s="198">
        <v>609</v>
      </c>
      <c r="B248" s="199" t="s">
        <v>169</v>
      </c>
      <c r="C248" s="202">
        <v>192</v>
      </c>
      <c r="D248" s="202">
        <v>114</v>
      </c>
      <c r="E248" s="5">
        <f t="shared" si="17"/>
        <v>78</v>
      </c>
      <c r="F248" s="216">
        <f t="shared" si="18"/>
        <v>0.68421052631578949</v>
      </c>
      <c r="G248" s="196"/>
      <c r="H248" s="198"/>
      <c r="I248" s="199"/>
      <c r="J248" s="200"/>
      <c r="K248" s="202"/>
      <c r="M248" s="194"/>
    </row>
    <row r="249" spans="1:13" s="178" customFormat="1" x14ac:dyDescent="0.25">
      <c r="A249" s="198">
        <v>610</v>
      </c>
      <c r="B249" s="199" t="s">
        <v>48</v>
      </c>
      <c r="C249" s="202">
        <v>67</v>
      </c>
      <c r="D249" s="202">
        <v>97</v>
      </c>
      <c r="E249" s="5">
        <f t="shared" si="17"/>
        <v>-30</v>
      </c>
      <c r="F249" s="216">
        <f t="shared" si="18"/>
        <v>-0.30927835051546393</v>
      </c>
      <c r="G249" s="196"/>
      <c r="H249" s="198"/>
      <c r="I249" s="199"/>
      <c r="J249" s="200"/>
      <c r="K249" s="202"/>
      <c r="M249" s="194"/>
    </row>
    <row r="250" spans="1:13" s="178" customFormat="1" x14ac:dyDescent="0.25">
      <c r="A250" s="198">
        <v>611</v>
      </c>
      <c r="B250" s="199" t="s">
        <v>131</v>
      </c>
      <c r="C250" s="202">
        <v>38</v>
      </c>
      <c r="D250" s="202">
        <v>35</v>
      </c>
      <c r="E250" s="5">
        <f t="shared" si="17"/>
        <v>3</v>
      </c>
      <c r="F250" s="216">
        <f t="shared" si="18"/>
        <v>8.5714285714285715E-2</v>
      </c>
      <c r="G250" s="196"/>
      <c r="H250" s="198"/>
      <c r="I250" s="199"/>
      <c r="J250" s="200"/>
      <c r="K250" s="202"/>
      <c r="M250" s="194"/>
    </row>
    <row r="251" spans="1:13" s="178" customFormat="1" x14ac:dyDescent="0.25">
      <c r="A251" s="198">
        <v>612</v>
      </c>
      <c r="B251" s="199" t="s">
        <v>30</v>
      </c>
      <c r="C251" s="202">
        <v>298</v>
      </c>
      <c r="D251" s="202">
        <v>295</v>
      </c>
      <c r="E251" s="5">
        <f t="shared" si="17"/>
        <v>3</v>
      </c>
      <c r="F251" s="216">
        <f t="shared" si="18"/>
        <v>1.0169491525423728E-2</v>
      </c>
      <c r="G251" s="196"/>
      <c r="H251" s="198"/>
      <c r="I251" s="199"/>
      <c r="J251" s="200"/>
      <c r="K251" s="202"/>
      <c r="M251" s="194"/>
    </row>
    <row r="252" spans="1:13" s="178" customFormat="1" x14ac:dyDescent="0.25">
      <c r="A252" s="198">
        <v>615</v>
      </c>
      <c r="B252" s="199" t="s">
        <v>272</v>
      </c>
      <c r="C252" s="202">
        <v>1</v>
      </c>
      <c r="D252" s="202">
        <v>2</v>
      </c>
      <c r="E252" s="5">
        <f t="shared" si="17"/>
        <v>-1</v>
      </c>
      <c r="F252" s="216">
        <f t="shared" si="18"/>
        <v>-0.5</v>
      </c>
      <c r="G252" s="196"/>
      <c r="H252" s="198"/>
      <c r="I252" s="199"/>
      <c r="J252" s="200"/>
      <c r="K252" s="202"/>
      <c r="M252" s="194"/>
    </row>
    <row r="253" spans="1:13" s="178" customFormat="1" x14ac:dyDescent="0.25">
      <c r="A253" s="198">
        <v>616</v>
      </c>
      <c r="B253" s="199" t="s">
        <v>307</v>
      </c>
      <c r="C253" s="202">
        <v>20</v>
      </c>
      <c r="D253" s="202">
        <v>1</v>
      </c>
      <c r="E253" s="5">
        <f t="shared" si="17"/>
        <v>19</v>
      </c>
      <c r="F253" s="216">
        <f t="shared" si="18"/>
        <v>19</v>
      </c>
      <c r="G253" s="196"/>
      <c r="H253" s="198"/>
      <c r="I253" s="199"/>
      <c r="J253" s="200"/>
      <c r="K253" s="202"/>
      <c r="M253" s="194"/>
    </row>
    <row r="254" spans="1:13" s="178" customFormat="1" x14ac:dyDescent="0.25">
      <c r="A254" s="198">
        <v>621</v>
      </c>
      <c r="B254" s="199" t="s">
        <v>8</v>
      </c>
      <c r="C254" s="202">
        <v>710</v>
      </c>
      <c r="D254" s="202">
        <v>823</v>
      </c>
      <c r="E254" s="5">
        <f t="shared" si="17"/>
        <v>-113</v>
      </c>
      <c r="F254" s="216">
        <f t="shared" si="18"/>
        <v>-0.13730255164034022</v>
      </c>
      <c r="G254" s="196"/>
      <c r="H254" s="198"/>
      <c r="I254" s="199"/>
      <c r="J254" s="200"/>
      <c r="K254" s="202"/>
      <c r="M254" s="194"/>
    </row>
    <row r="255" spans="1:13" s="178" customFormat="1" x14ac:dyDescent="0.25">
      <c r="A255" s="198">
        <v>622</v>
      </c>
      <c r="B255" s="199" t="s">
        <v>55</v>
      </c>
      <c r="C255" s="202">
        <v>2</v>
      </c>
      <c r="D255" s="202">
        <v>4</v>
      </c>
      <c r="E255" s="5">
        <f t="shared" si="17"/>
        <v>-2</v>
      </c>
      <c r="F255" s="216">
        <f t="shared" si="18"/>
        <v>-0.5</v>
      </c>
      <c r="G255" s="196"/>
      <c r="H255" s="198"/>
      <c r="I255" s="199"/>
      <c r="J255" s="200"/>
      <c r="K255" s="202"/>
      <c r="M255" s="194"/>
    </row>
    <row r="256" spans="1:13" s="178" customFormat="1" x14ac:dyDescent="0.25">
      <c r="A256" s="198">
        <v>623</v>
      </c>
      <c r="B256" s="199" t="s">
        <v>231</v>
      </c>
      <c r="C256" s="202">
        <v>0</v>
      </c>
      <c r="D256" s="202">
        <v>31</v>
      </c>
      <c r="E256" s="5">
        <f t="shared" si="17"/>
        <v>-31</v>
      </c>
      <c r="F256" s="216">
        <f t="shared" si="18"/>
        <v>-1</v>
      </c>
      <c r="G256" s="196"/>
      <c r="H256" s="198"/>
      <c r="I256" s="199"/>
      <c r="J256" s="200"/>
      <c r="K256" s="202"/>
      <c r="M256" s="194"/>
    </row>
    <row r="257" spans="1:13" s="178" customFormat="1" x14ac:dyDescent="0.25">
      <c r="A257" s="198">
        <v>625</v>
      </c>
      <c r="B257" s="199" t="s">
        <v>19</v>
      </c>
      <c r="C257" s="202">
        <v>359</v>
      </c>
      <c r="D257" s="202">
        <v>398</v>
      </c>
      <c r="E257" s="5">
        <f t="shared" si="17"/>
        <v>-39</v>
      </c>
      <c r="F257" s="216">
        <f t="shared" si="18"/>
        <v>-9.7989949748743713E-2</v>
      </c>
      <c r="G257" s="196"/>
      <c r="H257" s="198"/>
      <c r="I257" s="199"/>
      <c r="J257" s="200"/>
      <c r="K257" s="202"/>
      <c r="M257" s="194"/>
    </row>
    <row r="258" spans="1:13" s="178" customFormat="1" x14ac:dyDescent="0.25">
      <c r="A258" s="198">
        <v>630</v>
      </c>
      <c r="B258" s="199" t="s">
        <v>277</v>
      </c>
      <c r="C258" s="202">
        <v>5</v>
      </c>
      <c r="D258" s="202">
        <v>5</v>
      </c>
      <c r="E258" s="5">
        <f t="shared" si="17"/>
        <v>0</v>
      </c>
      <c r="F258" s="216">
        <f t="shared" si="18"/>
        <v>0</v>
      </c>
      <c r="G258" s="196"/>
      <c r="H258" s="198"/>
      <c r="I258" s="199"/>
      <c r="J258" s="200"/>
      <c r="K258" s="202"/>
      <c r="M258" s="194"/>
    </row>
    <row r="259" spans="1:13" s="178" customFormat="1" x14ac:dyDescent="0.25">
      <c r="A259" s="198">
        <v>634</v>
      </c>
      <c r="B259" s="199" t="s">
        <v>93</v>
      </c>
      <c r="C259" s="202">
        <v>13</v>
      </c>
      <c r="D259" s="202">
        <v>31</v>
      </c>
      <c r="E259" s="5">
        <f t="shared" si="17"/>
        <v>-18</v>
      </c>
      <c r="F259" s="216">
        <f t="shared" si="18"/>
        <v>-0.58064516129032262</v>
      </c>
      <c r="G259" s="196"/>
      <c r="H259" s="198"/>
      <c r="I259" s="199"/>
      <c r="J259" s="200"/>
      <c r="K259" s="202"/>
      <c r="M259" s="194"/>
    </row>
    <row r="260" spans="1:13" s="178" customFormat="1" x14ac:dyDescent="0.25">
      <c r="A260" s="198">
        <v>639</v>
      </c>
      <c r="B260" s="199" t="s">
        <v>244</v>
      </c>
      <c r="C260" s="202">
        <v>32</v>
      </c>
      <c r="D260" s="202">
        <v>23</v>
      </c>
      <c r="E260" s="5">
        <f t="shared" si="17"/>
        <v>9</v>
      </c>
      <c r="F260" s="216">
        <f t="shared" si="18"/>
        <v>0.39130434782608697</v>
      </c>
      <c r="G260" s="196"/>
      <c r="H260" s="198"/>
      <c r="I260" s="199"/>
      <c r="J260" s="200"/>
      <c r="K260" s="202"/>
      <c r="M260" s="194"/>
    </row>
    <row r="261" spans="1:13" s="178" customFormat="1" x14ac:dyDescent="0.25">
      <c r="A261" s="198">
        <v>640</v>
      </c>
      <c r="B261" s="199" t="s">
        <v>249</v>
      </c>
      <c r="C261" s="202">
        <v>12</v>
      </c>
      <c r="D261" s="202">
        <v>14</v>
      </c>
      <c r="E261" s="5">
        <f t="shared" si="17"/>
        <v>-2</v>
      </c>
      <c r="F261" s="216">
        <f t="shared" si="18"/>
        <v>-0.14285714285714285</v>
      </c>
      <c r="G261" s="196"/>
      <c r="H261" s="198"/>
      <c r="I261" s="199"/>
      <c r="J261" s="200"/>
      <c r="K261" s="202"/>
      <c r="M261" s="194"/>
    </row>
    <row r="262" spans="1:13" s="178" customFormat="1" x14ac:dyDescent="0.25">
      <c r="A262" s="198">
        <v>641</v>
      </c>
      <c r="B262" s="199" t="s">
        <v>328</v>
      </c>
      <c r="C262" s="202">
        <v>0</v>
      </c>
      <c r="D262" s="202">
        <v>0</v>
      </c>
      <c r="E262" s="5">
        <f t="shared" si="17"/>
        <v>0</v>
      </c>
      <c r="F262" s="216"/>
      <c r="G262" s="196"/>
      <c r="H262" s="198"/>
      <c r="I262" s="199"/>
      <c r="J262" s="200"/>
      <c r="K262" s="202"/>
      <c r="M262" s="194"/>
    </row>
    <row r="263" spans="1:13" s="178" customFormat="1" x14ac:dyDescent="0.25">
      <c r="A263" s="198">
        <v>642</v>
      </c>
      <c r="B263" s="199" t="s">
        <v>16</v>
      </c>
      <c r="C263" s="202">
        <v>184</v>
      </c>
      <c r="D263" s="202">
        <v>262</v>
      </c>
      <c r="E263" s="5">
        <f t="shared" si="17"/>
        <v>-78</v>
      </c>
      <c r="F263" s="216">
        <f>E263/D263</f>
        <v>-0.29770992366412213</v>
      </c>
      <c r="G263" s="196"/>
      <c r="H263" s="198"/>
      <c r="I263" s="199"/>
      <c r="J263" s="200"/>
      <c r="K263" s="202"/>
      <c r="M263" s="194"/>
    </row>
    <row r="264" spans="1:13" s="178" customFormat="1" x14ac:dyDescent="0.25">
      <c r="A264" s="198">
        <v>643</v>
      </c>
      <c r="B264" s="199" t="s">
        <v>113</v>
      </c>
      <c r="C264" s="202">
        <v>28</v>
      </c>
      <c r="D264" s="202">
        <v>22</v>
      </c>
      <c r="E264" s="5">
        <f t="shared" si="17"/>
        <v>6</v>
      </c>
      <c r="F264" s="216">
        <f>E264/D264</f>
        <v>0.27272727272727271</v>
      </c>
      <c r="G264" s="196"/>
      <c r="H264" s="198"/>
      <c r="I264" s="199"/>
      <c r="J264" s="200"/>
      <c r="K264" s="202"/>
      <c r="M264" s="194"/>
    </row>
    <row r="265" spans="1:13" s="178" customFormat="1" x14ac:dyDescent="0.25">
      <c r="A265" s="198">
        <v>652</v>
      </c>
      <c r="B265" s="204" t="s">
        <v>394</v>
      </c>
      <c r="C265" s="202">
        <v>1</v>
      </c>
      <c r="D265" s="202">
        <v>0</v>
      </c>
      <c r="E265" s="5">
        <f t="shared" si="17"/>
        <v>1</v>
      </c>
      <c r="F265" s="216"/>
      <c r="G265" s="196"/>
      <c r="H265" s="198"/>
      <c r="I265" s="199"/>
      <c r="J265" s="200"/>
      <c r="K265" s="202"/>
      <c r="M265" s="194"/>
    </row>
    <row r="266" spans="1:13" s="178" customFormat="1" x14ac:dyDescent="0.25">
      <c r="A266" s="198">
        <v>653</v>
      </c>
      <c r="B266" s="199" t="s">
        <v>308</v>
      </c>
      <c r="C266" s="202">
        <v>0</v>
      </c>
      <c r="D266" s="202">
        <v>0</v>
      </c>
      <c r="E266" s="5">
        <f t="shared" si="17"/>
        <v>0</v>
      </c>
      <c r="F266" s="216"/>
      <c r="G266" s="196"/>
      <c r="H266" s="198"/>
      <c r="I266" s="199"/>
      <c r="J266" s="200"/>
      <c r="K266" s="202"/>
      <c r="M266" s="194"/>
    </row>
    <row r="267" spans="1:13" s="178" customFormat="1" x14ac:dyDescent="0.25">
      <c r="A267" s="198">
        <v>654</v>
      </c>
      <c r="B267" s="199" t="s">
        <v>209</v>
      </c>
      <c r="C267" s="202">
        <v>185</v>
      </c>
      <c r="D267" s="202">
        <v>156</v>
      </c>
      <c r="E267" s="5">
        <f t="shared" si="17"/>
        <v>29</v>
      </c>
      <c r="F267" s="216">
        <f>E267/D267</f>
        <v>0.1858974358974359</v>
      </c>
      <c r="G267" s="196"/>
      <c r="H267" s="198"/>
      <c r="I267" s="199"/>
      <c r="J267" s="200"/>
      <c r="K267" s="202"/>
      <c r="M267" s="194"/>
    </row>
    <row r="268" spans="1:13" s="178" customFormat="1" x14ac:dyDescent="0.25">
      <c r="A268" s="198">
        <v>655</v>
      </c>
      <c r="B268" s="199" t="s">
        <v>352</v>
      </c>
      <c r="C268" s="202">
        <v>0</v>
      </c>
      <c r="D268" s="202">
        <v>21</v>
      </c>
      <c r="E268" s="5">
        <f t="shared" si="17"/>
        <v>-21</v>
      </c>
      <c r="F268" s="216">
        <f>E268/D268</f>
        <v>-1</v>
      </c>
      <c r="G268" s="196"/>
      <c r="H268" s="198"/>
      <c r="I268" s="199"/>
      <c r="J268" s="200"/>
      <c r="K268" s="202"/>
      <c r="M268" s="194"/>
    </row>
    <row r="269" spans="1:13" s="178" customFormat="1" x14ac:dyDescent="0.25">
      <c r="A269" s="198">
        <v>658</v>
      </c>
      <c r="B269" s="199" t="s">
        <v>379</v>
      </c>
      <c r="C269" s="202">
        <v>8</v>
      </c>
      <c r="D269" s="202">
        <v>11</v>
      </c>
      <c r="E269" s="5">
        <f t="shared" si="17"/>
        <v>-3</v>
      </c>
      <c r="F269" s="216">
        <f>E269/D269</f>
        <v>-0.27272727272727271</v>
      </c>
      <c r="G269" s="196"/>
      <c r="H269" s="198"/>
      <c r="I269" s="199"/>
      <c r="J269" s="200"/>
      <c r="K269" s="202"/>
      <c r="M269" s="194"/>
    </row>
    <row r="270" spans="1:13" s="178" customFormat="1" x14ac:dyDescent="0.25">
      <c r="A270" s="198">
        <v>659</v>
      </c>
      <c r="B270" s="199" t="s">
        <v>264</v>
      </c>
      <c r="C270" s="202">
        <v>28</v>
      </c>
      <c r="D270" s="202">
        <v>18</v>
      </c>
      <c r="E270" s="5">
        <f t="shared" si="17"/>
        <v>10</v>
      </c>
      <c r="F270" s="216">
        <f>E270/D270</f>
        <v>0.55555555555555558</v>
      </c>
      <c r="G270" s="196"/>
      <c r="H270" s="198"/>
      <c r="I270" s="199"/>
      <c r="J270" s="200"/>
      <c r="K270" s="202"/>
      <c r="M270" s="194"/>
    </row>
    <row r="271" spans="1:13" s="178" customFormat="1" x14ac:dyDescent="0.25">
      <c r="A271" s="198">
        <v>660</v>
      </c>
      <c r="B271" s="199" t="s">
        <v>234</v>
      </c>
      <c r="C271" s="202">
        <v>16</v>
      </c>
      <c r="D271" s="202">
        <v>22</v>
      </c>
      <c r="E271" s="5">
        <f t="shared" si="17"/>
        <v>-6</v>
      </c>
      <c r="F271" s="216">
        <f>E271/D271</f>
        <v>-0.27272727272727271</v>
      </c>
      <c r="G271" s="196"/>
      <c r="H271" s="198"/>
      <c r="I271" s="199"/>
      <c r="J271" s="200"/>
      <c r="K271" s="202"/>
      <c r="M271" s="194"/>
    </row>
    <row r="272" spans="1:13" s="178" customFormat="1" x14ac:dyDescent="0.25">
      <c r="A272" s="198">
        <v>661</v>
      </c>
      <c r="B272" s="204" t="s">
        <v>395</v>
      </c>
      <c r="C272" s="202">
        <v>3</v>
      </c>
      <c r="D272" s="202">
        <v>0</v>
      </c>
      <c r="E272" s="5">
        <f t="shared" si="17"/>
        <v>3</v>
      </c>
      <c r="F272" s="216"/>
      <c r="G272" s="196"/>
      <c r="H272" s="198"/>
      <c r="I272" s="199"/>
      <c r="J272" s="200"/>
      <c r="K272" s="202"/>
      <c r="M272" s="194"/>
    </row>
    <row r="273" spans="1:13" s="178" customFormat="1" x14ac:dyDescent="0.25">
      <c r="A273" s="198">
        <v>662</v>
      </c>
      <c r="B273" s="199" t="s">
        <v>347</v>
      </c>
      <c r="C273" s="202">
        <v>0</v>
      </c>
      <c r="D273" s="202">
        <v>0</v>
      </c>
      <c r="E273" s="5">
        <f t="shared" si="17"/>
        <v>0</v>
      </c>
      <c r="F273" s="216"/>
      <c r="G273" s="196"/>
      <c r="H273" s="198"/>
      <c r="I273" s="199"/>
      <c r="J273" s="200"/>
      <c r="K273" s="202"/>
      <c r="M273" s="194"/>
    </row>
    <row r="274" spans="1:13" s="178" customFormat="1" x14ac:dyDescent="0.25">
      <c r="A274" s="198">
        <v>663</v>
      </c>
      <c r="B274" s="199" t="s">
        <v>45</v>
      </c>
      <c r="C274" s="202">
        <v>113</v>
      </c>
      <c r="D274" s="202">
        <v>77</v>
      </c>
      <c r="E274" s="5">
        <f t="shared" si="17"/>
        <v>36</v>
      </c>
      <c r="F274" s="216">
        <f>E274/D274</f>
        <v>0.46753246753246752</v>
      </c>
      <c r="G274" s="196"/>
      <c r="H274" s="198"/>
      <c r="I274" s="199"/>
      <c r="J274" s="200"/>
      <c r="K274" s="202"/>
      <c r="M274" s="194"/>
    </row>
    <row r="275" spans="1:13" s="178" customFormat="1" x14ac:dyDescent="0.25">
      <c r="A275" s="198">
        <v>670</v>
      </c>
      <c r="B275" s="199" t="s">
        <v>191</v>
      </c>
      <c r="C275" s="202">
        <v>26</v>
      </c>
      <c r="D275" s="202">
        <v>40</v>
      </c>
      <c r="E275" s="5">
        <f t="shared" si="17"/>
        <v>-14</v>
      </c>
      <c r="F275" s="216">
        <f>E275/D275</f>
        <v>-0.35</v>
      </c>
      <c r="G275" s="196"/>
      <c r="H275" s="198"/>
      <c r="I275" s="199"/>
      <c r="J275" s="200"/>
      <c r="K275" s="202"/>
      <c r="M275" s="194"/>
    </row>
    <row r="276" spans="1:13" s="178" customFormat="1" x14ac:dyDescent="0.25">
      <c r="A276" s="198">
        <v>671</v>
      </c>
      <c r="B276" s="204" t="s">
        <v>396</v>
      </c>
      <c r="C276" s="202">
        <v>6</v>
      </c>
      <c r="D276" s="202">
        <v>0</v>
      </c>
      <c r="E276" s="5">
        <f t="shared" si="17"/>
        <v>6</v>
      </c>
      <c r="F276" s="216"/>
      <c r="G276" s="196"/>
      <c r="H276" s="198"/>
      <c r="I276" s="199"/>
      <c r="J276" s="200"/>
      <c r="K276" s="202"/>
      <c r="M276" s="194"/>
    </row>
    <row r="277" spans="1:13" s="178" customFormat="1" x14ac:dyDescent="0.25">
      <c r="A277" s="198">
        <v>674</v>
      </c>
      <c r="B277" s="199" t="s">
        <v>250</v>
      </c>
      <c r="C277" s="202">
        <v>57</v>
      </c>
      <c r="D277" s="202">
        <v>57</v>
      </c>
      <c r="E277" s="5">
        <f t="shared" si="17"/>
        <v>0</v>
      </c>
      <c r="F277" s="216">
        <f>E277/D277</f>
        <v>0</v>
      </c>
      <c r="G277" s="196"/>
      <c r="H277" s="198"/>
      <c r="I277" s="199"/>
      <c r="J277" s="200"/>
      <c r="K277" s="202"/>
      <c r="M277" s="194"/>
    </row>
    <row r="278" spans="1:13" s="178" customFormat="1" x14ac:dyDescent="0.25">
      <c r="A278" s="198">
        <v>675</v>
      </c>
      <c r="B278" s="199" t="s">
        <v>210</v>
      </c>
      <c r="C278" s="202">
        <v>61</v>
      </c>
      <c r="D278" s="202">
        <v>79</v>
      </c>
      <c r="E278" s="5">
        <f t="shared" si="17"/>
        <v>-18</v>
      </c>
      <c r="F278" s="216">
        <f>E278/D278</f>
        <v>-0.22784810126582278</v>
      </c>
      <c r="G278" s="196"/>
      <c r="H278" s="198"/>
      <c r="I278" s="199"/>
      <c r="J278" s="200"/>
      <c r="K278" s="202"/>
      <c r="M278" s="194"/>
    </row>
    <row r="279" spans="1:13" s="178" customFormat="1" x14ac:dyDescent="0.25">
      <c r="A279" s="198">
        <v>678</v>
      </c>
      <c r="B279" s="199" t="s">
        <v>23</v>
      </c>
      <c r="C279" s="202">
        <v>146</v>
      </c>
      <c r="D279" s="202">
        <v>211</v>
      </c>
      <c r="E279" s="5">
        <f t="shared" si="17"/>
        <v>-65</v>
      </c>
      <c r="F279" s="216">
        <f>E279/D279</f>
        <v>-0.30805687203791471</v>
      </c>
      <c r="G279" s="196"/>
      <c r="H279" s="198"/>
      <c r="I279" s="199"/>
      <c r="J279" s="200"/>
      <c r="K279" s="202"/>
      <c r="M279" s="194"/>
    </row>
    <row r="280" spans="1:13" s="178" customFormat="1" x14ac:dyDescent="0.25">
      <c r="A280" s="198">
        <v>679</v>
      </c>
      <c r="B280" s="199" t="s">
        <v>212</v>
      </c>
      <c r="C280" s="202">
        <v>293</v>
      </c>
      <c r="D280" s="202">
        <v>363</v>
      </c>
      <c r="E280" s="5">
        <f t="shared" si="17"/>
        <v>-70</v>
      </c>
      <c r="F280" s="216">
        <f>E280/D280</f>
        <v>-0.1928374655647383</v>
      </c>
      <c r="G280" s="196"/>
      <c r="H280" s="198"/>
      <c r="I280" s="199"/>
      <c r="J280" s="200"/>
      <c r="K280" s="202"/>
      <c r="M280" s="194"/>
    </row>
    <row r="281" spans="1:13" s="178" customFormat="1" x14ac:dyDescent="0.25">
      <c r="A281" s="198">
        <v>680</v>
      </c>
      <c r="B281" s="199" t="s">
        <v>341</v>
      </c>
      <c r="C281" s="202">
        <v>0</v>
      </c>
      <c r="D281" s="202">
        <v>0</v>
      </c>
      <c r="E281" s="5">
        <f t="shared" si="17"/>
        <v>0</v>
      </c>
      <c r="F281" s="216"/>
      <c r="G281" s="196"/>
      <c r="H281" s="198"/>
      <c r="I281" s="199"/>
      <c r="J281" s="200"/>
      <c r="K281" s="202"/>
      <c r="M281" s="194"/>
    </row>
    <row r="282" spans="1:13" s="178" customFormat="1" x14ac:dyDescent="0.25">
      <c r="A282" s="198">
        <v>681</v>
      </c>
      <c r="B282" s="199" t="s">
        <v>309</v>
      </c>
      <c r="C282" s="202">
        <v>34</v>
      </c>
      <c r="D282" s="202">
        <v>40</v>
      </c>
      <c r="E282" s="5">
        <f t="shared" si="17"/>
        <v>-6</v>
      </c>
      <c r="F282" s="216">
        <f>E282/D282</f>
        <v>-0.15</v>
      </c>
      <c r="G282" s="196"/>
      <c r="H282" s="198"/>
      <c r="I282" s="199"/>
      <c r="J282" s="200"/>
      <c r="K282" s="202"/>
      <c r="M282" s="194"/>
    </row>
    <row r="283" spans="1:13" s="178" customFormat="1" x14ac:dyDescent="0.25">
      <c r="A283" s="198">
        <v>682</v>
      </c>
      <c r="B283" s="199" t="s">
        <v>273</v>
      </c>
      <c r="C283" s="202">
        <v>44</v>
      </c>
      <c r="D283" s="202">
        <v>24</v>
      </c>
      <c r="E283" s="5">
        <f t="shared" si="17"/>
        <v>20</v>
      </c>
      <c r="F283" s="216">
        <f>E283/D283</f>
        <v>0.83333333333333337</v>
      </c>
      <c r="G283" s="196"/>
      <c r="H283" s="198"/>
      <c r="I283" s="199"/>
      <c r="J283" s="200"/>
      <c r="K283" s="202"/>
      <c r="M283" s="194"/>
    </row>
    <row r="284" spans="1:13" s="178" customFormat="1" x14ac:dyDescent="0.25">
      <c r="A284" s="198">
        <v>683</v>
      </c>
      <c r="B284" s="199" t="s">
        <v>279</v>
      </c>
      <c r="C284" s="202">
        <v>2</v>
      </c>
      <c r="D284" s="202">
        <v>1</v>
      </c>
      <c r="E284" s="5">
        <f t="shared" si="17"/>
        <v>1</v>
      </c>
      <c r="F284" s="216">
        <f>E284/D284</f>
        <v>1</v>
      </c>
      <c r="G284" s="196"/>
      <c r="H284" s="198"/>
      <c r="I284" s="199"/>
      <c r="J284" s="200"/>
      <c r="K284" s="202"/>
      <c r="M284" s="194"/>
    </row>
    <row r="285" spans="1:13" s="178" customFormat="1" x14ac:dyDescent="0.25">
      <c r="A285" s="198">
        <v>684</v>
      </c>
      <c r="B285" s="199" t="s">
        <v>380</v>
      </c>
      <c r="C285" s="202">
        <v>7</v>
      </c>
      <c r="D285" s="202">
        <v>4</v>
      </c>
      <c r="E285" s="5">
        <f t="shared" si="17"/>
        <v>3</v>
      </c>
      <c r="F285" s="216">
        <f>E285/D285</f>
        <v>0.75</v>
      </c>
      <c r="G285" s="196"/>
      <c r="H285" s="198"/>
      <c r="I285" s="199"/>
      <c r="J285" s="200"/>
      <c r="K285" s="202"/>
      <c r="M285" s="194"/>
    </row>
    <row r="286" spans="1:13" s="178" customFormat="1" x14ac:dyDescent="0.25">
      <c r="A286" s="198">
        <v>695</v>
      </c>
      <c r="B286" s="199" t="s">
        <v>329</v>
      </c>
      <c r="C286" s="202">
        <v>12</v>
      </c>
      <c r="D286" s="202">
        <v>0</v>
      </c>
      <c r="E286" s="5">
        <f t="shared" si="17"/>
        <v>12</v>
      </c>
      <c r="F286" s="216"/>
      <c r="G286" s="196"/>
      <c r="H286" s="198"/>
      <c r="I286" s="199"/>
      <c r="J286" s="200"/>
      <c r="K286" s="202"/>
      <c r="M286" s="194"/>
    </row>
    <row r="287" spans="1:13" s="178" customFormat="1" x14ac:dyDescent="0.25">
      <c r="A287" s="198">
        <v>696</v>
      </c>
      <c r="B287" s="204" t="s">
        <v>397</v>
      </c>
      <c r="C287" s="202">
        <v>2</v>
      </c>
      <c r="D287" s="202">
        <v>0</v>
      </c>
      <c r="E287" s="5">
        <f t="shared" si="17"/>
        <v>2</v>
      </c>
      <c r="F287" s="216"/>
      <c r="G287" s="196"/>
      <c r="H287" s="198"/>
      <c r="I287" s="199"/>
      <c r="J287" s="200"/>
      <c r="K287" s="202"/>
      <c r="M287" s="194"/>
    </row>
    <row r="288" spans="1:13" s="178" customFormat="1" x14ac:dyDescent="0.25">
      <c r="A288" s="208"/>
      <c r="B288" s="209" t="s">
        <v>22</v>
      </c>
      <c r="C288" s="217">
        <f>SUM(C244:C287)</f>
        <v>3191</v>
      </c>
      <c r="D288" s="217">
        <f>SUM(D244:D287)</f>
        <v>3456</v>
      </c>
      <c r="E288" s="217">
        <f>SUM(E244:E287)</f>
        <v>-265</v>
      </c>
      <c r="F288" s="218">
        <f t="shared" si="16"/>
        <v>-7.6678240740740741E-2</v>
      </c>
      <c r="G288" s="196"/>
      <c r="H288" s="72"/>
      <c r="I288" s="2"/>
      <c r="J288" s="5"/>
      <c r="M288" s="194"/>
    </row>
    <row r="289" spans="1:13" s="178" customFormat="1" x14ac:dyDescent="0.25">
      <c r="A289" s="208"/>
      <c r="B289" s="213"/>
      <c r="C289" s="219"/>
      <c r="D289" s="219"/>
      <c r="E289" s="5"/>
      <c r="F289" s="216"/>
      <c r="G289" s="196"/>
      <c r="H289" s="72"/>
      <c r="I289" s="2"/>
      <c r="J289" s="5"/>
      <c r="M289" s="194"/>
    </row>
    <row r="290" spans="1:13" s="178" customFormat="1" ht="18.75" x14ac:dyDescent="0.3">
      <c r="A290" s="208"/>
      <c r="B290" s="78" t="s">
        <v>318</v>
      </c>
      <c r="C290" s="219"/>
      <c r="D290" s="219"/>
      <c r="E290" s="5"/>
      <c r="F290" s="216"/>
      <c r="G290" s="196"/>
      <c r="H290" s="72"/>
      <c r="I290" s="2"/>
      <c r="J290" s="5"/>
      <c r="M290" s="194"/>
    </row>
    <row r="291" spans="1:13" s="178" customFormat="1" x14ac:dyDescent="0.25">
      <c r="A291" s="198">
        <v>701</v>
      </c>
      <c r="B291" s="199" t="s">
        <v>94</v>
      </c>
      <c r="C291" s="202">
        <v>17</v>
      </c>
      <c r="D291" s="202">
        <v>40</v>
      </c>
      <c r="E291" s="5">
        <f t="shared" ref="E291:E316" si="19">C291-D291</f>
        <v>-23</v>
      </c>
      <c r="F291" s="216">
        <f>E291/D291</f>
        <v>-0.57499999999999996</v>
      </c>
      <c r="G291" s="196"/>
      <c r="H291" s="72"/>
      <c r="I291" s="2"/>
      <c r="J291" s="5"/>
      <c r="M291" s="194"/>
    </row>
    <row r="292" spans="1:13" s="178" customFormat="1" x14ac:dyDescent="0.25">
      <c r="A292" s="198">
        <v>704</v>
      </c>
      <c r="B292" s="199" t="s">
        <v>356</v>
      </c>
      <c r="C292" s="202">
        <v>1</v>
      </c>
      <c r="D292" s="202">
        <v>0</v>
      </c>
      <c r="E292" s="5">
        <f t="shared" si="19"/>
        <v>1</v>
      </c>
      <c r="F292" s="216"/>
      <c r="G292" s="196"/>
      <c r="H292" s="72"/>
      <c r="I292" s="2"/>
      <c r="J292" s="5"/>
      <c r="M292" s="194"/>
    </row>
    <row r="293" spans="1:13" s="178" customFormat="1" x14ac:dyDescent="0.25">
      <c r="A293" s="198">
        <v>707</v>
      </c>
      <c r="B293" s="199" t="s">
        <v>381</v>
      </c>
      <c r="C293" s="202">
        <v>0</v>
      </c>
      <c r="D293" s="202">
        <v>2</v>
      </c>
      <c r="E293" s="5">
        <f t="shared" si="19"/>
        <v>-2</v>
      </c>
      <c r="F293" s="216"/>
      <c r="G293" s="196"/>
      <c r="H293" s="72"/>
      <c r="I293" s="2"/>
      <c r="J293" s="5"/>
      <c r="M293" s="194"/>
    </row>
    <row r="294" spans="1:13" s="178" customFormat="1" x14ac:dyDescent="0.25">
      <c r="A294" s="198">
        <v>709</v>
      </c>
      <c r="B294" s="199" t="s">
        <v>155</v>
      </c>
      <c r="C294" s="202">
        <v>93</v>
      </c>
      <c r="D294" s="202">
        <v>115</v>
      </c>
      <c r="E294" s="5">
        <f t="shared" si="19"/>
        <v>-22</v>
      </c>
      <c r="F294" s="216">
        <f>E294/D294</f>
        <v>-0.19130434782608696</v>
      </c>
      <c r="G294" s="196"/>
      <c r="H294" s="72"/>
      <c r="I294" s="2"/>
      <c r="J294" s="5"/>
      <c r="M294" s="194"/>
    </row>
    <row r="295" spans="1:13" s="178" customFormat="1" x14ac:dyDescent="0.25">
      <c r="A295" s="198">
        <v>710</v>
      </c>
      <c r="B295" s="199" t="s">
        <v>382</v>
      </c>
      <c r="C295" s="202">
        <v>0</v>
      </c>
      <c r="D295" s="202">
        <v>1</v>
      </c>
      <c r="E295" s="5">
        <f t="shared" si="19"/>
        <v>-1</v>
      </c>
      <c r="F295" s="216"/>
      <c r="G295" s="196"/>
      <c r="H295" s="72"/>
      <c r="I295" s="2"/>
      <c r="J295" s="5"/>
      <c r="M295" s="194"/>
    </row>
    <row r="296" spans="1:13" s="178" customFormat="1" x14ac:dyDescent="0.25">
      <c r="A296" s="198">
        <v>711</v>
      </c>
      <c r="B296" s="199" t="s">
        <v>245</v>
      </c>
      <c r="C296" s="202">
        <v>17</v>
      </c>
      <c r="D296" s="202">
        <v>17</v>
      </c>
      <c r="E296" s="5">
        <f t="shared" si="19"/>
        <v>0</v>
      </c>
      <c r="F296" s="216">
        <f>E296/D296</f>
        <v>0</v>
      </c>
      <c r="G296" s="196"/>
      <c r="H296" s="72"/>
      <c r="I296" s="2"/>
      <c r="J296" s="5"/>
      <c r="M296" s="194"/>
    </row>
    <row r="297" spans="1:13" s="178" customFormat="1" x14ac:dyDescent="0.25">
      <c r="A297" s="198">
        <v>712</v>
      </c>
      <c r="B297" s="199" t="s">
        <v>213</v>
      </c>
      <c r="C297" s="202">
        <v>172</v>
      </c>
      <c r="D297" s="202">
        <v>216</v>
      </c>
      <c r="E297" s="5">
        <f t="shared" si="19"/>
        <v>-44</v>
      </c>
      <c r="F297" s="216">
        <f>E297/D297</f>
        <v>-0.20370370370370369</v>
      </c>
      <c r="G297" s="196"/>
      <c r="H297" s="72"/>
      <c r="I297" s="2"/>
      <c r="J297" s="5"/>
      <c r="M297" s="194"/>
    </row>
    <row r="298" spans="1:13" s="178" customFormat="1" x14ac:dyDescent="0.25">
      <c r="A298" s="198">
        <v>716</v>
      </c>
      <c r="B298" s="199" t="s">
        <v>353</v>
      </c>
      <c r="C298" s="202">
        <v>0</v>
      </c>
      <c r="D298" s="202">
        <v>0</v>
      </c>
      <c r="E298" s="5">
        <f t="shared" si="19"/>
        <v>0</v>
      </c>
      <c r="F298" s="216"/>
      <c r="G298" s="196"/>
      <c r="H298" s="72"/>
      <c r="I298" s="2"/>
      <c r="J298" s="5"/>
      <c r="M298" s="194"/>
    </row>
    <row r="299" spans="1:13" s="178" customFormat="1" x14ac:dyDescent="0.25">
      <c r="A299" s="198">
        <v>717</v>
      </c>
      <c r="B299" s="199" t="s">
        <v>222</v>
      </c>
      <c r="C299" s="202">
        <v>27</v>
      </c>
      <c r="D299" s="202">
        <v>5</v>
      </c>
      <c r="E299" s="5">
        <f t="shared" si="19"/>
        <v>22</v>
      </c>
      <c r="F299" s="216">
        <f t="shared" ref="F299:F307" si="20">E299/D299</f>
        <v>4.4000000000000004</v>
      </c>
      <c r="G299" s="196"/>
      <c r="H299" s="72"/>
      <c r="I299" s="2"/>
      <c r="J299" s="5"/>
      <c r="M299" s="194"/>
    </row>
    <row r="300" spans="1:13" s="178" customFormat="1" x14ac:dyDescent="0.25">
      <c r="A300" s="198">
        <v>718</v>
      </c>
      <c r="B300" s="199" t="s">
        <v>118</v>
      </c>
      <c r="C300" s="202">
        <v>99</v>
      </c>
      <c r="D300" s="202">
        <v>129</v>
      </c>
      <c r="E300" s="5">
        <f t="shared" si="19"/>
        <v>-30</v>
      </c>
      <c r="F300" s="216">
        <f t="shared" si="20"/>
        <v>-0.23255813953488372</v>
      </c>
      <c r="G300" s="196"/>
      <c r="H300" s="72"/>
      <c r="I300" s="2"/>
      <c r="J300" s="5"/>
      <c r="M300" s="194"/>
    </row>
    <row r="301" spans="1:13" s="178" customFormat="1" x14ac:dyDescent="0.25">
      <c r="A301" s="198">
        <v>720</v>
      </c>
      <c r="B301" s="199" t="s">
        <v>357</v>
      </c>
      <c r="C301" s="202">
        <v>11</v>
      </c>
      <c r="D301" s="202">
        <v>7</v>
      </c>
      <c r="E301" s="5">
        <f t="shared" si="19"/>
        <v>4</v>
      </c>
      <c r="F301" s="216">
        <f t="shared" si="20"/>
        <v>0.5714285714285714</v>
      </c>
      <c r="G301" s="196"/>
      <c r="H301" s="72"/>
      <c r="I301" s="2"/>
      <c r="J301" s="5"/>
      <c r="M301" s="194"/>
    </row>
    <row r="302" spans="1:13" s="178" customFormat="1" x14ac:dyDescent="0.25">
      <c r="A302" s="198">
        <v>721</v>
      </c>
      <c r="B302" s="199" t="s">
        <v>70</v>
      </c>
      <c r="C302" s="202">
        <v>13</v>
      </c>
      <c r="D302" s="202">
        <v>16</v>
      </c>
      <c r="E302" s="5">
        <f t="shared" si="19"/>
        <v>-3</v>
      </c>
      <c r="F302" s="216">
        <f t="shared" si="20"/>
        <v>-0.1875</v>
      </c>
      <c r="G302" s="196"/>
      <c r="H302" s="72"/>
      <c r="I302" s="2"/>
      <c r="J302" s="5"/>
      <c r="M302" s="194"/>
    </row>
    <row r="303" spans="1:13" s="178" customFormat="1" x14ac:dyDescent="0.25">
      <c r="A303" s="198">
        <v>722</v>
      </c>
      <c r="B303" s="199" t="s">
        <v>27</v>
      </c>
      <c r="C303" s="202">
        <v>329</v>
      </c>
      <c r="D303" s="202">
        <v>225</v>
      </c>
      <c r="E303" s="5">
        <f t="shared" si="19"/>
        <v>104</v>
      </c>
      <c r="F303" s="216">
        <f t="shared" si="20"/>
        <v>0.4622222222222222</v>
      </c>
      <c r="G303" s="196"/>
      <c r="H303" s="72"/>
      <c r="I303" s="2"/>
      <c r="J303" s="5"/>
      <c r="M303" s="194"/>
    </row>
    <row r="304" spans="1:13" s="178" customFormat="1" x14ac:dyDescent="0.25">
      <c r="A304" s="198">
        <v>723</v>
      </c>
      <c r="B304" s="199" t="s">
        <v>39</v>
      </c>
      <c r="C304" s="202">
        <v>172</v>
      </c>
      <c r="D304" s="202">
        <v>204</v>
      </c>
      <c r="E304" s="5">
        <f t="shared" si="19"/>
        <v>-32</v>
      </c>
      <c r="F304" s="216">
        <f t="shared" si="20"/>
        <v>-0.15686274509803921</v>
      </c>
      <c r="G304" s="196"/>
      <c r="H304" s="72"/>
      <c r="I304" s="2"/>
      <c r="J304" s="5"/>
      <c r="M304" s="194"/>
    </row>
    <row r="305" spans="1:13" s="178" customFormat="1" x14ac:dyDescent="0.25">
      <c r="A305" s="198">
        <v>724</v>
      </c>
      <c r="B305" s="199" t="s">
        <v>37</v>
      </c>
      <c r="C305" s="202">
        <v>199</v>
      </c>
      <c r="D305" s="202">
        <v>204</v>
      </c>
      <c r="E305" s="5">
        <f t="shared" si="19"/>
        <v>-5</v>
      </c>
      <c r="F305" s="216">
        <f t="shared" si="20"/>
        <v>-2.4509803921568627E-2</v>
      </c>
      <c r="G305" s="196"/>
      <c r="H305" s="72"/>
      <c r="I305" s="2"/>
      <c r="J305" s="5"/>
      <c r="M305" s="194"/>
    </row>
    <row r="306" spans="1:13" s="178" customFormat="1" x14ac:dyDescent="0.25">
      <c r="A306" s="198">
        <v>725</v>
      </c>
      <c r="B306" s="199" t="s">
        <v>172</v>
      </c>
      <c r="C306" s="202">
        <v>9</v>
      </c>
      <c r="D306" s="202">
        <v>8</v>
      </c>
      <c r="E306" s="5">
        <f t="shared" si="19"/>
        <v>1</v>
      </c>
      <c r="F306" s="216">
        <f t="shared" si="20"/>
        <v>0.125</v>
      </c>
      <c r="G306" s="196"/>
      <c r="H306" s="72"/>
      <c r="I306" s="2"/>
      <c r="J306" s="5"/>
      <c r="M306" s="194"/>
    </row>
    <row r="307" spans="1:13" s="178" customFormat="1" x14ac:dyDescent="0.25">
      <c r="A307" s="198">
        <v>728</v>
      </c>
      <c r="B307" s="199" t="s">
        <v>146</v>
      </c>
      <c r="C307" s="202">
        <v>130</v>
      </c>
      <c r="D307" s="202">
        <v>133</v>
      </c>
      <c r="E307" s="5">
        <f t="shared" si="19"/>
        <v>-3</v>
      </c>
      <c r="F307" s="216">
        <f t="shared" si="20"/>
        <v>-2.2556390977443608E-2</v>
      </c>
      <c r="G307" s="196"/>
      <c r="H307" s="72"/>
      <c r="I307" s="2"/>
      <c r="J307" s="5"/>
      <c r="M307" s="194"/>
    </row>
    <row r="308" spans="1:13" s="178" customFormat="1" x14ac:dyDescent="0.25">
      <c r="A308" s="198">
        <v>729</v>
      </c>
      <c r="B308" s="204" t="s">
        <v>398</v>
      </c>
      <c r="C308" s="202">
        <v>2</v>
      </c>
      <c r="D308" s="202">
        <v>0</v>
      </c>
      <c r="E308" s="5">
        <f t="shared" si="19"/>
        <v>2</v>
      </c>
      <c r="F308" s="216"/>
      <c r="G308" s="196"/>
      <c r="H308" s="72"/>
      <c r="I308" s="2"/>
      <c r="J308" s="5"/>
      <c r="M308" s="194"/>
    </row>
    <row r="309" spans="1:13" s="178" customFormat="1" x14ac:dyDescent="0.25">
      <c r="A309" s="198">
        <v>731</v>
      </c>
      <c r="B309" s="199" t="s">
        <v>190</v>
      </c>
      <c r="C309" s="202">
        <v>26</v>
      </c>
      <c r="D309" s="202">
        <v>39</v>
      </c>
      <c r="E309" s="5">
        <f t="shared" si="19"/>
        <v>-13</v>
      </c>
      <c r="F309" s="216">
        <f>E309/D309</f>
        <v>-0.33333333333333331</v>
      </c>
      <c r="G309" s="196"/>
      <c r="H309" s="72"/>
      <c r="I309" s="2"/>
      <c r="J309" s="5"/>
      <c r="M309" s="194"/>
    </row>
    <row r="310" spans="1:13" s="178" customFormat="1" x14ac:dyDescent="0.25">
      <c r="A310" s="198">
        <v>732</v>
      </c>
      <c r="B310" s="199" t="s">
        <v>344</v>
      </c>
      <c r="C310" s="202">
        <v>66</v>
      </c>
      <c r="D310" s="202">
        <v>49</v>
      </c>
      <c r="E310" s="5">
        <f t="shared" si="19"/>
        <v>17</v>
      </c>
      <c r="F310" s="216">
        <f>E310/D310</f>
        <v>0.34693877551020408</v>
      </c>
      <c r="G310" s="196"/>
      <c r="H310" s="72"/>
      <c r="I310" s="2"/>
      <c r="J310" s="5"/>
      <c r="M310" s="194"/>
    </row>
    <row r="311" spans="1:13" s="178" customFormat="1" x14ac:dyDescent="0.25">
      <c r="A311" s="198">
        <v>734</v>
      </c>
      <c r="B311" s="199" t="s">
        <v>77</v>
      </c>
      <c r="C311" s="202">
        <v>4</v>
      </c>
      <c r="D311" s="202">
        <v>5</v>
      </c>
      <c r="E311" s="5">
        <f t="shared" si="19"/>
        <v>-1</v>
      </c>
      <c r="F311" s="216">
        <f>E311/D311</f>
        <v>-0.2</v>
      </c>
      <c r="G311" s="196"/>
      <c r="H311" s="72"/>
      <c r="I311" s="2"/>
      <c r="J311" s="5"/>
      <c r="M311" s="194"/>
    </row>
    <row r="312" spans="1:13" s="178" customFormat="1" x14ac:dyDescent="0.25">
      <c r="A312" s="198">
        <v>735</v>
      </c>
      <c r="B312" s="199" t="s">
        <v>84</v>
      </c>
      <c r="C312" s="202">
        <v>151</v>
      </c>
      <c r="D312" s="202">
        <v>186</v>
      </c>
      <c r="E312" s="5">
        <f t="shared" si="19"/>
        <v>-35</v>
      </c>
      <c r="F312" s="216">
        <f>E312/D312</f>
        <v>-0.18817204301075269</v>
      </c>
      <c r="G312" s="196"/>
      <c r="H312" s="72"/>
      <c r="I312" s="2"/>
      <c r="J312" s="5"/>
      <c r="M312" s="194"/>
    </row>
    <row r="313" spans="1:13" s="178" customFormat="1" x14ac:dyDescent="0.25">
      <c r="A313" s="198">
        <v>736</v>
      </c>
      <c r="B313" s="199" t="s">
        <v>150</v>
      </c>
      <c r="C313" s="202">
        <v>49</v>
      </c>
      <c r="D313" s="202">
        <v>42</v>
      </c>
      <c r="E313" s="5">
        <f t="shared" si="19"/>
        <v>7</v>
      </c>
      <c r="F313" s="216">
        <f>E313/D313</f>
        <v>0.16666666666666666</v>
      </c>
      <c r="G313" s="196"/>
      <c r="H313" s="72"/>
      <c r="I313" s="2"/>
      <c r="J313" s="5"/>
      <c r="M313" s="194"/>
    </row>
    <row r="314" spans="1:13" s="178" customFormat="1" x14ac:dyDescent="0.25">
      <c r="A314" s="198">
        <v>737</v>
      </c>
      <c r="B314" s="204" t="s">
        <v>399</v>
      </c>
      <c r="C314" s="202">
        <v>1</v>
      </c>
      <c r="D314" s="202">
        <v>0</v>
      </c>
      <c r="E314" s="5">
        <f t="shared" si="19"/>
        <v>1</v>
      </c>
      <c r="F314" s="216"/>
      <c r="G314" s="196"/>
      <c r="H314" s="72"/>
      <c r="I314" s="2"/>
      <c r="J314" s="5"/>
      <c r="M314" s="194"/>
    </row>
    <row r="315" spans="1:13" s="178" customFormat="1" x14ac:dyDescent="0.25">
      <c r="A315" s="198">
        <v>738</v>
      </c>
      <c r="B315" s="199" t="s">
        <v>147</v>
      </c>
      <c r="C315" s="202">
        <v>43</v>
      </c>
      <c r="D315" s="202">
        <v>48</v>
      </c>
      <c r="E315" s="5">
        <f t="shared" si="19"/>
        <v>-5</v>
      </c>
      <c r="F315" s="216">
        <f>E315/D315</f>
        <v>-0.10416666666666667</v>
      </c>
      <c r="G315" s="196"/>
      <c r="H315" s="72"/>
      <c r="I315" s="2"/>
      <c r="J315" s="5"/>
      <c r="M315" s="194"/>
    </row>
    <row r="316" spans="1:13" s="178" customFormat="1" x14ac:dyDescent="0.25">
      <c r="A316" s="198">
        <v>739</v>
      </c>
      <c r="B316" s="199" t="s">
        <v>95</v>
      </c>
      <c r="C316" s="202">
        <v>12</v>
      </c>
      <c r="D316" s="202">
        <v>10</v>
      </c>
      <c r="E316" s="5">
        <f t="shared" si="19"/>
        <v>2</v>
      </c>
      <c r="F316" s="216">
        <f>E316/D316</f>
        <v>0.2</v>
      </c>
      <c r="G316" s="196"/>
      <c r="H316" s="72"/>
      <c r="I316" s="2"/>
      <c r="J316" s="5"/>
      <c r="M316" s="194"/>
    </row>
    <row r="317" spans="1:13" s="178" customFormat="1" x14ac:dyDescent="0.25">
      <c r="A317" s="208"/>
      <c r="B317" s="209" t="s">
        <v>22</v>
      </c>
      <c r="C317" s="217">
        <f>SUM(C291:C316)</f>
        <v>1643</v>
      </c>
      <c r="D317" s="217">
        <f>SUM(D291:D316)</f>
        <v>1701</v>
      </c>
      <c r="E317" s="217">
        <f>SUM(E291:E316)</f>
        <v>-58</v>
      </c>
      <c r="F317" s="218">
        <f t="shared" ref="F317:F340" si="21">E317/D317</f>
        <v>-3.4097589653145209E-2</v>
      </c>
      <c r="G317" s="196"/>
      <c r="H317" s="72"/>
      <c r="I317" s="2"/>
      <c r="J317" s="5"/>
      <c r="M317" s="194"/>
    </row>
    <row r="318" spans="1:13" s="178" customFormat="1" x14ac:dyDescent="0.25">
      <c r="A318" s="208"/>
      <c r="B318" s="213"/>
      <c r="C318" s="219"/>
      <c r="D318" s="219"/>
      <c r="E318" s="5"/>
      <c r="F318" s="216"/>
      <c r="G318" s="196"/>
      <c r="H318" s="72"/>
      <c r="I318" s="2"/>
      <c r="J318" s="5"/>
      <c r="M318" s="194"/>
    </row>
    <row r="319" spans="1:13" s="178" customFormat="1" ht="18.75" x14ac:dyDescent="0.3">
      <c r="A319" s="208"/>
      <c r="B319" s="78" t="s">
        <v>319</v>
      </c>
      <c r="C319" s="219"/>
      <c r="D319" s="219"/>
      <c r="E319" s="5"/>
      <c r="F319" s="216"/>
      <c r="G319" s="196"/>
      <c r="H319" s="72"/>
      <c r="I319" s="2"/>
      <c r="J319" s="5"/>
      <c r="M319" s="194"/>
    </row>
    <row r="320" spans="1:13" s="178" customFormat="1" x14ac:dyDescent="0.25">
      <c r="A320" s="198">
        <v>802</v>
      </c>
      <c r="B320" s="199" t="s">
        <v>40</v>
      </c>
      <c r="C320" s="202">
        <v>272</v>
      </c>
      <c r="D320" s="202">
        <v>293</v>
      </c>
      <c r="E320" s="5">
        <f t="shared" ref="E320:E384" si="22">C320-D320</f>
        <v>-21</v>
      </c>
      <c r="F320" s="216">
        <f t="shared" ref="F320:F339" si="23">E320/D320</f>
        <v>-7.1672354948805458E-2</v>
      </c>
      <c r="G320" s="196"/>
      <c r="H320" s="72"/>
      <c r="I320" s="2"/>
      <c r="J320" s="5"/>
      <c r="M320" s="194"/>
    </row>
    <row r="321" spans="1:10" x14ac:dyDescent="0.25">
      <c r="A321" s="198">
        <v>803</v>
      </c>
      <c r="B321" s="199" t="s">
        <v>237</v>
      </c>
      <c r="C321" s="202">
        <v>29</v>
      </c>
      <c r="D321" s="202">
        <v>44</v>
      </c>
      <c r="E321" s="5">
        <f t="shared" si="22"/>
        <v>-15</v>
      </c>
      <c r="F321" s="216">
        <f t="shared" si="23"/>
        <v>-0.34090909090909088</v>
      </c>
      <c r="H321" s="72"/>
      <c r="I321" s="2"/>
      <c r="J321" s="5"/>
    </row>
    <row r="322" spans="1:10" x14ac:dyDescent="0.25">
      <c r="A322" s="198">
        <v>804</v>
      </c>
      <c r="B322" s="199" t="s">
        <v>96</v>
      </c>
      <c r="C322" s="202">
        <v>33</v>
      </c>
      <c r="D322" s="202">
        <v>10</v>
      </c>
      <c r="E322" s="5">
        <f t="shared" si="22"/>
        <v>23</v>
      </c>
      <c r="F322" s="216">
        <f t="shared" si="23"/>
        <v>2.2999999999999998</v>
      </c>
      <c r="H322" s="72"/>
      <c r="I322" s="2"/>
      <c r="J322" s="5"/>
    </row>
    <row r="323" spans="1:10" x14ac:dyDescent="0.25">
      <c r="A323" s="198">
        <v>805</v>
      </c>
      <c r="B323" s="199" t="s">
        <v>76</v>
      </c>
      <c r="C323" s="202">
        <v>18</v>
      </c>
      <c r="D323" s="202">
        <v>40</v>
      </c>
      <c r="E323" s="5">
        <f t="shared" si="22"/>
        <v>-22</v>
      </c>
      <c r="F323" s="216">
        <f t="shared" si="23"/>
        <v>-0.55000000000000004</v>
      </c>
      <c r="H323" s="72"/>
      <c r="I323" s="2"/>
      <c r="J323" s="5"/>
    </row>
    <row r="324" spans="1:10" x14ac:dyDescent="0.25">
      <c r="A324" s="198">
        <v>806</v>
      </c>
      <c r="B324" s="199" t="s">
        <v>11</v>
      </c>
      <c r="C324" s="202">
        <v>982</v>
      </c>
      <c r="D324" s="202">
        <v>906</v>
      </c>
      <c r="E324" s="5">
        <f t="shared" si="22"/>
        <v>76</v>
      </c>
      <c r="F324" s="216">
        <f t="shared" si="23"/>
        <v>8.3885209713024281E-2</v>
      </c>
      <c r="H324" s="72"/>
      <c r="I324" s="2"/>
      <c r="J324" s="5"/>
    </row>
    <row r="325" spans="1:10" x14ac:dyDescent="0.25">
      <c r="A325" s="198">
        <v>807</v>
      </c>
      <c r="B325" s="199" t="s">
        <v>163</v>
      </c>
      <c r="C325" s="202">
        <v>24</v>
      </c>
      <c r="D325" s="202">
        <v>64</v>
      </c>
      <c r="E325" s="5">
        <f t="shared" si="22"/>
        <v>-40</v>
      </c>
      <c r="F325" s="216">
        <f t="shared" si="23"/>
        <v>-0.625</v>
      </c>
      <c r="H325" s="72"/>
      <c r="I325" s="2"/>
      <c r="J325" s="5"/>
    </row>
    <row r="326" spans="1:10" x14ac:dyDescent="0.25">
      <c r="A326" s="198">
        <v>808</v>
      </c>
      <c r="B326" s="199" t="s">
        <v>12</v>
      </c>
      <c r="C326" s="202">
        <v>536</v>
      </c>
      <c r="D326" s="202">
        <v>608</v>
      </c>
      <c r="E326" s="5">
        <f t="shared" si="22"/>
        <v>-72</v>
      </c>
      <c r="F326" s="216">
        <f t="shared" si="23"/>
        <v>-0.11842105263157894</v>
      </c>
      <c r="H326" s="72"/>
      <c r="I326" s="2"/>
      <c r="J326" s="5"/>
    </row>
    <row r="327" spans="1:10" x14ac:dyDescent="0.25">
      <c r="A327" s="198">
        <v>809</v>
      </c>
      <c r="B327" s="199" t="s">
        <v>159</v>
      </c>
      <c r="C327" s="202">
        <v>20</v>
      </c>
      <c r="D327" s="202">
        <v>34</v>
      </c>
      <c r="E327" s="5">
        <f t="shared" si="22"/>
        <v>-14</v>
      </c>
      <c r="F327" s="216">
        <f t="shared" si="23"/>
        <v>-0.41176470588235292</v>
      </c>
      <c r="H327" s="72"/>
      <c r="I327" s="2"/>
      <c r="J327" s="5"/>
    </row>
    <row r="328" spans="1:10" x14ac:dyDescent="0.25">
      <c r="A328" s="198">
        <v>810</v>
      </c>
      <c r="B328" s="199" t="s">
        <v>15</v>
      </c>
      <c r="C328" s="202">
        <v>668</v>
      </c>
      <c r="D328" s="202">
        <v>705</v>
      </c>
      <c r="E328" s="5">
        <f t="shared" si="22"/>
        <v>-37</v>
      </c>
      <c r="F328" s="216">
        <f t="shared" si="23"/>
        <v>-5.2482269503546099E-2</v>
      </c>
      <c r="H328" s="72"/>
      <c r="I328" s="2"/>
      <c r="J328" s="5"/>
    </row>
    <row r="329" spans="1:10" x14ac:dyDescent="0.25">
      <c r="A329" s="198">
        <v>811</v>
      </c>
      <c r="B329" s="199" t="s">
        <v>4</v>
      </c>
      <c r="C329" s="202">
        <v>1882</v>
      </c>
      <c r="D329" s="202">
        <v>1996</v>
      </c>
      <c r="E329" s="5">
        <f t="shared" si="22"/>
        <v>-114</v>
      </c>
      <c r="F329" s="216">
        <f t="shared" si="23"/>
        <v>-5.7114228456913829E-2</v>
      </c>
      <c r="H329" s="72"/>
      <c r="I329" s="2"/>
      <c r="J329" s="5"/>
    </row>
    <row r="330" spans="1:10" x14ac:dyDescent="0.25">
      <c r="A330" s="198">
        <v>812</v>
      </c>
      <c r="B330" s="199" t="s">
        <v>90</v>
      </c>
      <c r="C330" s="202">
        <v>1</v>
      </c>
      <c r="D330" s="202">
        <v>3</v>
      </c>
      <c r="E330" s="5">
        <f t="shared" si="22"/>
        <v>-2</v>
      </c>
      <c r="F330" s="216">
        <f t="shared" si="23"/>
        <v>-0.66666666666666663</v>
      </c>
      <c r="H330" s="72"/>
      <c r="I330" s="2"/>
      <c r="J330" s="5"/>
    </row>
    <row r="331" spans="1:10" x14ac:dyDescent="0.25">
      <c r="A331" s="198">
        <v>813</v>
      </c>
      <c r="B331" s="199" t="s">
        <v>310</v>
      </c>
      <c r="C331" s="202">
        <v>187</v>
      </c>
      <c r="D331" s="202">
        <v>138</v>
      </c>
      <c r="E331" s="5">
        <f t="shared" si="22"/>
        <v>49</v>
      </c>
      <c r="F331" s="216">
        <f t="shared" si="23"/>
        <v>0.35507246376811596</v>
      </c>
      <c r="H331" s="72"/>
      <c r="I331" s="2"/>
      <c r="J331" s="5"/>
    </row>
    <row r="332" spans="1:10" x14ac:dyDescent="0.25">
      <c r="A332" s="198">
        <v>814</v>
      </c>
      <c r="B332" s="199" t="s">
        <v>5</v>
      </c>
      <c r="C332" s="202">
        <v>2667</v>
      </c>
      <c r="D332" s="202">
        <v>2654</v>
      </c>
      <c r="E332" s="5">
        <f t="shared" si="22"/>
        <v>13</v>
      </c>
      <c r="F332" s="216">
        <f t="shared" si="23"/>
        <v>4.8982667671439335E-3</v>
      </c>
      <c r="H332" s="72"/>
      <c r="I332" s="2"/>
      <c r="J332" s="5"/>
    </row>
    <row r="333" spans="1:10" x14ac:dyDescent="0.25">
      <c r="A333" s="198">
        <v>815</v>
      </c>
      <c r="B333" s="199" t="s">
        <v>132</v>
      </c>
      <c r="C333" s="202">
        <v>356</v>
      </c>
      <c r="D333" s="202">
        <v>366</v>
      </c>
      <c r="E333" s="5">
        <f t="shared" si="22"/>
        <v>-10</v>
      </c>
      <c r="F333" s="216">
        <f t="shared" si="23"/>
        <v>-2.7322404371584699E-2</v>
      </c>
      <c r="H333" s="72"/>
      <c r="I333" s="2"/>
      <c r="J333" s="5"/>
    </row>
    <row r="334" spans="1:10" x14ac:dyDescent="0.25">
      <c r="A334" s="198">
        <v>816</v>
      </c>
      <c r="B334" s="199" t="s">
        <v>183</v>
      </c>
      <c r="C334" s="202">
        <v>285</v>
      </c>
      <c r="D334" s="202">
        <v>228</v>
      </c>
      <c r="E334" s="5">
        <f t="shared" si="22"/>
        <v>57</v>
      </c>
      <c r="F334" s="216">
        <f t="shared" si="23"/>
        <v>0.25</v>
      </c>
      <c r="H334" s="72"/>
      <c r="I334" s="2"/>
      <c r="J334" s="5"/>
    </row>
    <row r="335" spans="1:10" x14ac:dyDescent="0.25">
      <c r="A335" s="198">
        <v>817</v>
      </c>
      <c r="B335" s="199" t="s">
        <v>176</v>
      </c>
      <c r="C335" s="202">
        <v>182</v>
      </c>
      <c r="D335" s="202">
        <v>219</v>
      </c>
      <c r="E335" s="5">
        <f t="shared" si="22"/>
        <v>-37</v>
      </c>
      <c r="F335" s="216">
        <f t="shared" si="23"/>
        <v>-0.16894977168949771</v>
      </c>
      <c r="H335" s="72"/>
      <c r="I335" s="2"/>
      <c r="J335" s="5"/>
    </row>
    <row r="336" spans="1:10" x14ac:dyDescent="0.25">
      <c r="A336" s="198">
        <v>818</v>
      </c>
      <c r="B336" s="199" t="s">
        <v>383</v>
      </c>
      <c r="C336" s="202">
        <v>2</v>
      </c>
      <c r="D336" s="202">
        <v>3</v>
      </c>
      <c r="E336" s="5">
        <f t="shared" si="22"/>
        <v>-1</v>
      </c>
      <c r="F336" s="216">
        <f t="shared" si="23"/>
        <v>-0.33333333333333331</v>
      </c>
      <c r="H336" s="72"/>
      <c r="I336" s="2"/>
      <c r="J336" s="5"/>
    </row>
    <row r="337" spans="1:13" x14ac:dyDescent="0.25">
      <c r="A337" s="198">
        <v>819</v>
      </c>
      <c r="B337" s="199" t="s">
        <v>26</v>
      </c>
      <c r="C337" s="202">
        <v>470</v>
      </c>
      <c r="D337" s="202">
        <v>386</v>
      </c>
      <c r="E337" s="5">
        <f t="shared" si="22"/>
        <v>84</v>
      </c>
      <c r="F337" s="216">
        <f t="shared" si="23"/>
        <v>0.21761658031088082</v>
      </c>
      <c r="H337" s="72"/>
      <c r="I337" s="2"/>
      <c r="J337" s="5"/>
      <c r="M337" s="178"/>
    </row>
    <row r="338" spans="1:13" x14ac:dyDescent="0.25">
      <c r="A338" s="198">
        <v>820</v>
      </c>
      <c r="B338" s="199" t="s">
        <v>31</v>
      </c>
      <c r="C338" s="202">
        <v>468</v>
      </c>
      <c r="D338" s="202">
        <v>456</v>
      </c>
      <c r="E338" s="5">
        <f t="shared" si="22"/>
        <v>12</v>
      </c>
      <c r="F338" s="216">
        <f t="shared" si="23"/>
        <v>2.6315789473684209E-2</v>
      </c>
      <c r="H338" s="72"/>
      <c r="I338" s="2"/>
      <c r="J338" s="5"/>
      <c r="M338" s="178"/>
    </row>
    <row r="339" spans="1:13" x14ac:dyDescent="0.25">
      <c r="A339" s="198">
        <v>822</v>
      </c>
      <c r="B339" s="199" t="s">
        <v>186</v>
      </c>
      <c r="C339" s="202">
        <v>637</v>
      </c>
      <c r="D339" s="202">
        <v>565</v>
      </c>
      <c r="E339" s="5">
        <f t="shared" si="22"/>
        <v>72</v>
      </c>
      <c r="F339" s="216">
        <f t="shared" si="23"/>
        <v>0.12743362831858407</v>
      </c>
      <c r="H339" s="72"/>
      <c r="I339" s="2"/>
      <c r="J339" s="5"/>
      <c r="M339" s="178"/>
    </row>
    <row r="340" spans="1:13" x14ac:dyDescent="0.25">
      <c r="A340" s="208"/>
      <c r="B340" s="209" t="s">
        <v>22</v>
      </c>
      <c r="C340" s="217">
        <f>SUM(C320:C339)</f>
        <v>9719</v>
      </c>
      <c r="D340" s="217">
        <f>SUM(D320:D339)</f>
        <v>9718</v>
      </c>
      <c r="E340" s="217">
        <f>SUM(E320:E339)</f>
        <v>1</v>
      </c>
      <c r="F340" s="218">
        <f t="shared" si="21"/>
        <v>1.0290183165260341E-4</v>
      </c>
      <c r="H340" s="72"/>
      <c r="I340" s="2"/>
      <c r="J340" s="5"/>
      <c r="M340" s="178"/>
    </row>
    <row r="341" spans="1:13" x14ac:dyDescent="0.25">
      <c r="A341" s="208"/>
      <c r="B341" s="213"/>
      <c r="C341" s="219"/>
      <c r="D341" s="219"/>
      <c r="E341" s="5"/>
      <c r="F341" s="216"/>
      <c r="H341" s="72"/>
      <c r="I341" s="2"/>
      <c r="J341" s="5"/>
      <c r="M341" s="178"/>
    </row>
    <row r="342" spans="1:13" ht="18.75" x14ac:dyDescent="0.3">
      <c r="A342" s="208"/>
      <c r="B342" s="78" t="s">
        <v>320</v>
      </c>
      <c r="C342" s="219"/>
      <c r="D342" s="219"/>
      <c r="E342" s="5"/>
      <c r="F342" s="216"/>
      <c r="H342" s="72"/>
      <c r="I342" s="2"/>
      <c r="J342" s="5"/>
      <c r="M342" s="178"/>
    </row>
    <row r="343" spans="1:13" x14ac:dyDescent="0.25">
      <c r="A343" s="198">
        <v>901</v>
      </c>
      <c r="B343" s="199" t="s">
        <v>24</v>
      </c>
      <c r="C343" s="202">
        <v>123</v>
      </c>
      <c r="D343" s="202">
        <v>146</v>
      </c>
      <c r="E343" s="5">
        <f t="shared" ref="E343:E376" si="24">C343-D343</f>
        <v>-23</v>
      </c>
      <c r="F343" s="216">
        <f t="shared" ref="F343:F374" si="25">E343/D343</f>
        <v>-0.15753424657534246</v>
      </c>
      <c r="H343" s="72"/>
      <c r="I343" s="2"/>
      <c r="J343" s="5"/>
      <c r="M343" s="178"/>
    </row>
    <row r="344" spans="1:13" x14ac:dyDescent="0.25">
      <c r="A344" s="198">
        <v>902</v>
      </c>
      <c r="B344" s="199" t="s">
        <v>32</v>
      </c>
      <c r="C344" s="202">
        <v>831</v>
      </c>
      <c r="D344" s="202">
        <v>904</v>
      </c>
      <c r="E344" s="5">
        <f t="shared" si="24"/>
        <v>-73</v>
      </c>
      <c r="F344" s="216">
        <f t="shared" si="25"/>
        <v>-8.0752212389380532E-2</v>
      </c>
      <c r="H344" s="72"/>
      <c r="I344" s="2"/>
      <c r="J344" s="5"/>
      <c r="M344" s="178"/>
    </row>
    <row r="345" spans="1:13" x14ac:dyDescent="0.25">
      <c r="A345" s="198">
        <v>903</v>
      </c>
      <c r="B345" s="199" t="s">
        <v>87</v>
      </c>
      <c r="C345" s="202">
        <v>67</v>
      </c>
      <c r="D345" s="202">
        <v>59</v>
      </c>
      <c r="E345" s="5">
        <f t="shared" si="24"/>
        <v>8</v>
      </c>
      <c r="F345" s="216">
        <f t="shared" si="25"/>
        <v>0.13559322033898305</v>
      </c>
      <c r="H345" s="72"/>
      <c r="I345" s="2"/>
      <c r="J345" s="5"/>
      <c r="M345" s="178"/>
    </row>
    <row r="346" spans="1:13" x14ac:dyDescent="0.25">
      <c r="A346" s="198">
        <v>904</v>
      </c>
      <c r="B346" s="199" t="s">
        <v>197</v>
      </c>
      <c r="C346" s="202">
        <v>248</v>
      </c>
      <c r="D346" s="202">
        <v>171</v>
      </c>
      <c r="E346" s="5">
        <f t="shared" si="24"/>
        <v>77</v>
      </c>
      <c r="F346" s="216">
        <f t="shared" si="25"/>
        <v>0.45029239766081869</v>
      </c>
      <c r="H346" s="210"/>
      <c r="I346" s="2"/>
      <c r="J346" s="5"/>
      <c r="M346" s="178"/>
    </row>
    <row r="347" spans="1:13" x14ac:dyDescent="0.25">
      <c r="A347" s="198">
        <v>905</v>
      </c>
      <c r="B347" s="199" t="s">
        <v>10</v>
      </c>
      <c r="C347" s="202">
        <v>622</v>
      </c>
      <c r="D347" s="202">
        <v>663</v>
      </c>
      <c r="E347" s="5">
        <f t="shared" si="24"/>
        <v>-41</v>
      </c>
      <c r="F347" s="216">
        <f t="shared" si="25"/>
        <v>-6.1840120663650078E-2</v>
      </c>
      <c r="H347" s="72"/>
      <c r="I347" s="2"/>
      <c r="J347" s="5"/>
      <c r="M347" s="178"/>
    </row>
    <row r="348" spans="1:13" x14ac:dyDescent="0.25">
      <c r="A348" s="198">
        <v>906</v>
      </c>
      <c r="B348" s="199" t="s">
        <v>194</v>
      </c>
      <c r="C348" s="202">
        <v>554</v>
      </c>
      <c r="D348" s="202">
        <v>558</v>
      </c>
      <c r="E348" s="5">
        <f t="shared" si="24"/>
        <v>-4</v>
      </c>
      <c r="F348" s="216">
        <f t="shared" si="25"/>
        <v>-7.1684587813620072E-3</v>
      </c>
      <c r="H348" s="72"/>
      <c r="I348" s="2"/>
      <c r="J348" s="5"/>
      <c r="M348" s="178"/>
    </row>
    <row r="349" spans="1:13" x14ac:dyDescent="0.25">
      <c r="A349" s="198">
        <v>907</v>
      </c>
      <c r="B349" s="199" t="s">
        <v>46</v>
      </c>
      <c r="C349" s="202">
        <v>956</v>
      </c>
      <c r="D349" s="202">
        <v>858</v>
      </c>
      <c r="E349" s="5">
        <f t="shared" si="24"/>
        <v>98</v>
      </c>
      <c r="F349" s="216">
        <f t="shared" si="25"/>
        <v>0.11421911421911422</v>
      </c>
      <c r="H349" s="72"/>
      <c r="I349" s="2"/>
      <c r="J349" s="5"/>
      <c r="M349" s="178"/>
    </row>
    <row r="350" spans="1:13" x14ac:dyDescent="0.25">
      <c r="A350" s="198">
        <v>910</v>
      </c>
      <c r="B350" s="199" t="s">
        <v>187</v>
      </c>
      <c r="C350" s="202">
        <v>63</v>
      </c>
      <c r="D350" s="202">
        <v>95</v>
      </c>
      <c r="E350" s="5">
        <f t="shared" si="24"/>
        <v>-32</v>
      </c>
      <c r="F350" s="216">
        <f t="shared" si="25"/>
        <v>-0.33684210526315789</v>
      </c>
      <c r="H350" s="72"/>
      <c r="I350" s="2"/>
      <c r="J350" s="5"/>
    </row>
    <row r="351" spans="1:13" x14ac:dyDescent="0.25">
      <c r="A351" s="198">
        <v>912</v>
      </c>
      <c r="B351" s="199" t="s">
        <v>251</v>
      </c>
      <c r="C351" s="202">
        <v>509</v>
      </c>
      <c r="D351" s="202">
        <v>476</v>
      </c>
      <c r="E351" s="5">
        <f t="shared" si="24"/>
        <v>33</v>
      </c>
      <c r="F351" s="216">
        <f t="shared" si="25"/>
        <v>6.9327731092436978E-2</v>
      </c>
      <c r="H351" s="72"/>
      <c r="I351" s="2"/>
      <c r="J351" s="5"/>
    </row>
    <row r="352" spans="1:13" x14ac:dyDescent="0.25">
      <c r="A352" s="198">
        <v>913</v>
      </c>
      <c r="B352" s="199" t="s">
        <v>207</v>
      </c>
      <c r="C352" s="202">
        <v>809</v>
      </c>
      <c r="D352" s="202">
        <v>827</v>
      </c>
      <c r="E352" s="5">
        <f t="shared" si="24"/>
        <v>-18</v>
      </c>
      <c r="F352" s="216">
        <f t="shared" si="25"/>
        <v>-2.1765417170495769E-2</v>
      </c>
      <c r="H352" s="72"/>
      <c r="I352" s="2"/>
      <c r="J352" s="5"/>
    </row>
    <row r="353" spans="1:10" x14ac:dyDescent="0.25">
      <c r="A353" s="198">
        <v>914</v>
      </c>
      <c r="B353" s="199" t="s">
        <v>133</v>
      </c>
      <c r="C353" s="202">
        <v>28</v>
      </c>
      <c r="D353" s="202">
        <v>27</v>
      </c>
      <c r="E353" s="5">
        <f t="shared" si="24"/>
        <v>1</v>
      </c>
      <c r="F353" s="216">
        <f t="shared" si="25"/>
        <v>3.7037037037037035E-2</v>
      </c>
      <c r="H353" s="72"/>
      <c r="I353" s="2"/>
      <c r="J353" s="5"/>
    </row>
    <row r="354" spans="1:10" x14ac:dyDescent="0.25">
      <c r="A354" s="198">
        <v>915</v>
      </c>
      <c r="B354" s="199" t="s">
        <v>137</v>
      </c>
      <c r="C354" s="202">
        <v>47</v>
      </c>
      <c r="D354" s="202">
        <v>41</v>
      </c>
      <c r="E354" s="5">
        <f t="shared" si="24"/>
        <v>6</v>
      </c>
      <c r="F354" s="216">
        <f t="shared" si="25"/>
        <v>0.14634146341463414</v>
      </c>
      <c r="H354" s="72"/>
      <c r="I354" s="2"/>
      <c r="J354" s="5"/>
    </row>
    <row r="355" spans="1:10" x14ac:dyDescent="0.25">
      <c r="A355" s="198">
        <v>916</v>
      </c>
      <c r="B355" s="199" t="s">
        <v>108</v>
      </c>
      <c r="C355" s="202">
        <v>56</v>
      </c>
      <c r="D355" s="202">
        <v>57</v>
      </c>
      <c r="E355" s="5">
        <f t="shared" si="24"/>
        <v>-1</v>
      </c>
      <c r="F355" s="216">
        <f t="shared" si="25"/>
        <v>-1.7543859649122806E-2</v>
      </c>
      <c r="H355" s="72"/>
      <c r="I355" s="2"/>
      <c r="J355" s="5"/>
    </row>
    <row r="356" spans="1:10" x14ac:dyDescent="0.25">
      <c r="A356" s="198">
        <v>917</v>
      </c>
      <c r="B356" s="199" t="s">
        <v>152</v>
      </c>
      <c r="C356" s="202">
        <v>38</v>
      </c>
      <c r="D356" s="202">
        <v>12</v>
      </c>
      <c r="E356" s="5">
        <f t="shared" si="24"/>
        <v>26</v>
      </c>
      <c r="F356" s="216">
        <f t="shared" si="25"/>
        <v>2.1666666666666665</v>
      </c>
      <c r="H356" s="72"/>
      <c r="I356" s="2"/>
      <c r="J356" s="5"/>
    </row>
    <row r="357" spans="1:10" x14ac:dyDescent="0.25">
      <c r="A357" s="198">
        <v>918</v>
      </c>
      <c r="B357" s="199" t="s">
        <v>148</v>
      </c>
      <c r="C357" s="202">
        <v>112</v>
      </c>
      <c r="D357" s="202">
        <v>98</v>
      </c>
      <c r="E357" s="5">
        <f t="shared" si="24"/>
        <v>14</v>
      </c>
      <c r="F357" s="216">
        <f t="shared" si="25"/>
        <v>0.14285714285714285</v>
      </c>
      <c r="H357" s="72"/>
      <c r="I357" s="2"/>
      <c r="J357" s="5"/>
    </row>
    <row r="358" spans="1:10" x14ac:dyDescent="0.25">
      <c r="A358" s="198">
        <v>919</v>
      </c>
      <c r="B358" s="199" t="s">
        <v>188</v>
      </c>
      <c r="C358" s="202">
        <v>84</v>
      </c>
      <c r="D358" s="202">
        <v>77</v>
      </c>
      <c r="E358" s="5">
        <f t="shared" si="24"/>
        <v>7</v>
      </c>
      <c r="F358" s="216">
        <f t="shared" si="25"/>
        <v>9.0909090909090912E-2</v>
      </c>
      <c r="H358" s="72"/>
      <c r="I358" s="2"/>
      <c r="J358" s="5"/>
    </row>
    <row r="359" spans="1:10" x14ac:dyDescent="0.25">
      <c r="A359" s="198">
        <v>920</v>
      </c>
      <c r="B359" s="199" t="s">
        <v>88</v>
      </c>
      <c r="C359" s="202">
        <v>28</v>
      </c>
      <c r="D359" s="202">
        <v>36</v>
      </c>
      <c r="E359" s="5">
        <f t="shared" si="24"/>
        <v>-8</v>
      </c>
      <c r="F359" s="216">
        <f t="shared" si="25"/>
        <v>-0.22222222222222221</v>
      </c>
      <c r="H359" s="72"/>
      <c r="I359" s="2"/>
      <c r="J359" s="5"/>
    </row>
    <row r="360" spans="1:10" x14ac:dyDescent="0.25">
      <c r="A360" s="198">
        <v>921</v>
      </c>
      <c r="B360" s="199" t="s">
        <v>91</v>
      </c>
      <c r="C360" s="202">
        <v>198</v>
      </c>
      <c r="D360" s="202">
        <v>185</v>
      </c>
      <c r="E360" s="5">
        <f t="shared" si="24"/>
        <v>13</v>
      </c>
      <c r="F360" s="216">
        <f t="shared" si="25"/>
        <v>7.0270270270270274E-2</v>
      </c>
      <c r="H360" s="72"/>
      <c r="I360" s="2"/>
      <c r="J360" s="5"/>
    </row>
    <row r="361" spans="1:10" x14ac:dyDescent="0.25">
      <c r="A361" s="198">
        <v>922</v>
      </c>
      <c r="B361" s="199" t="s">
        <v>252</v>
      </c>
      <c r="C361" s="202">
        <v>379</v>
      </c>
      <c r="D361" s="202">
        <v>355</v>
      </c>
      <c r="E361" s="5">
        <f t="shared" si="24"/>
        <v>24</v>
      </c>
      <c r="F361" s="216">
        <f t="shared" si="25"/>
        <v>6.7605633802816895E-2</v>
      </c>
      <c r="H361" s="72"/>
      <c r="I361" s="2"/>
      <c r="J361" s="5"/>
    </row>
    <row r="362" spans="1:10" x14ac:dyDescent="0.25">
      <c r="A362" s="198">
        <v>925</v>
      </c>
      <c r="B362" s="199" t="s">
        <v>97</v>
      </c>
      <c r="C362" s="202">
        <v>569</v>
      </c>
      <c r="D362" s="202">
        <v>638</v>
      </c>
      <c r="E362" s="5">
        <f t="shared" si="24"/>
        <v>-69</v>
      </c>
      <c r="F362" s="216">
        <f t="shared" si="25"/>
        <v>-0.10815047021943573</v>
      </c>
      <c r="H362" s="72"/>
      <c r="I362" s="2"/>
      <c r="J362" s="5"/>
    </row>
    <row r="363" spans="1:10" x14ac:dyDescent="0.25">
      <c r="A363" s="198">
        <v>926</v>
      </c>
      <c r="B363" s="199" t="s">
        <v>33</v>
      </c>
      <c r="C363" s="202">
        <v>344</v>
      </c>
      <c r="D363" s="202">
        <v>351</v>
      </c>
      <c r="E363" s="5">
        <f t="shared" si="24"/>
        <v>-7</v>
      </c>
      <c r="F363" s="216">
        <f t="shared" si="25"/>
        <v>-1.9943019943019943E-2</v>
      </c>
      <c r="H363" s="72"/>
      <c r="I363" s="5"/>
      <c r="J363" s="5"/>
    </row>
    <row r="364" spans="1:10" x14ac:dyDescent="0.25">
      <c r="A364" s="198">
        <v>927</v>
      </c>
      <c r="B364" s="199" t="s">
        <v>58</v>
      </c>
      <c r="C364" s="202">
        <v>19</v>
      </c>
      <c r="D364" s="202">
        <v>33</v>
      </c>
      <c r="E364" s="5">
        <f t="shared" si="24"/>
        <v>-14</v>
      </c>
      <c r="F364" s="216">
        <f t="shared" si="25"/>
        <v>-0.42424242424242425</v>
      </c>
      <c r="H364" s="72"/>
      <c r="I364" s="2"/>
      <c r="J364" s="5"/>
    </row>
    <row r="365" spans="1:10" x14ac:dyDescent="0.25">
      <c r="A365" s="198">
        <v>931</v>
      </c>
      <c r="B365" s="199" t="s">
        <v>114</v>
      </c>
      <c r="C365" s="202">
        <v>138</v>
      </c>
      <c r="D365" s="202">
        <v>138</v>
      </c>
      <c r="E365" s="5">
        <f t="shared" si="24"/>
        <v>0</v>
      </c>
      <c r="F365" s="216">
        <f t="shared" si="25"/>
        <v>0</v>
      </c>
      <c r="H365" s="72"/>
      <c r="I365" s="2"/>
      <c r="J365" s="178"/>
    </row>
    <row r="366" spans="1:10" x14ac:dyDescent="0.25">
      <c r="A366" s="198">
        <v>932</v>
      </c>
      <c r="B366" s="199" t="s">
        <v>265</v>
      </c>
      <c r="C366" s="202">
        <v>93</v>
      </c>
      <c r="D366" s="202">
        <v>92</v>
      </c>
      <c r="E366" s="5">
        <f t="shared" si="24"/>
        <v>1</v>
      </c>
      <c r="F366" s="216">
        <f t="shared" si="25"/>
        <v>1.0869565217391304E-2</v>
      </c>
      <c r="H366" s="72"/>
      <c r="I366" s="2"/>
      <c r="J366" s="178"/>
    </row>
    <row r="367" spans="1:10" x14ac:dyDescent="0.25">
      <c r="A367" s="198">
        <v>934</v>
      </c>
      <c r="B367" s="199" t="s">
        <v>25</v>
      </c>
      <c r="C367" s="202">
        <v>184</v>
      </c>
      <c r="D367" s="202">
        <v>167</v>
      </c>
      <c r="E367" s="5">
        <f t="shared" si="24"/>
        <v>17</v>
      </c>
      <c r="F367" s="216">
        <f t="shared" si="25"/>
        <v>0.10179640718562874</v>
      </c>
      <c r="H367" s="177"/>
      <c r="I367" s="188"/>
      <c r="J367" s="178"/>
    </row>
    <row r="368" spans="1:10" x14ac:dyDescent="0.25">
      <c r="A368" s="198">
        <v>935</v>
      </c>
      <c r="B368" s="199" t="s">
        <v>266</v>
      </c>
      <c r="C368" s="202">
        <v>431</v>
      </c>
      <c r="D368" s="202">
        <v>421</v>
      </c>
      <c r="E368" s="5">
        <f t="shared" si="24"/>
        <v>10</v>
      </c>
      <c r="F368" s="216">
        <f t="shared" si="25"/>
        <v>2.3752969121140142E-2</v>
      </c>
      <c r="H368" s="177"/>
      <c r="I368" s="188"/>
      <c r="J368" s="178"/>
    </row>
    <row r="369" spans="1:10" x14ac:dyDescent="0.25">
      <c r="A369" s="198">
        <v>936</v>
      </c>
      <c r="B369" s="199" t="s">
        <v>28</v>
      </c>
      <c r="C369" s="202">
        <v>222</v>
      </c>
      <c r="D369" s="202">
        <v>220</v>
      </c>
      <c r="E369" s="5">
        <f t="shared" si="24"/>
        <v>2</v>
      </c>
      <c r="F369" s="216">
        <f t="shared" si="25"/>
        <v>9.0909090909090905E-3</v>
      </c>
      <c r="H369" s="177"/>
      <c r="I369" s="188"/>
      <c r="J369" s="178"/>
    </row>
    <row r="370" spans="1:10" x14ac:dyDescent="0.25">
      <c r="A370" s="198">
        <v>937</v>
      </c>
      <c r="B370" s="199" t="s">
        <v>61</v>
      </c>
      <c r="C370" s="202">
        <v>133</v>
      </c>
      <c r="D370" s="202">
        <v>148</v>
      </c>
      <c r="E370" s="5">
        <f t="shared" si="24"/>
        <v>-15</v>
      </c>
      <c r="F370" s="216">
        <f t="shared" si="25"/>
        <v>-0.10135135135135136</v>
      </c>
      <c r="H370" s="177"/>
      <c r="I370" s="188"/>
      <c r="J370" s="178"/>
    </row>
    <row r="371" spans="1:10" x14ac:dyDescent="0.25">
      <c r="A371" s="198">
        <v>938</v>
      </c>
      <c r="B371" s="199" t="s">
        <v>253</v>
      </c>
      <c r="C371" s="202">
        <v>143</v>
      </c>
      <c r="D371" s="202">
        <v>148</v>
      </c>
      <c r="E371" s="5">
        <f t="shared" si="24"/>
        <v>-5</v>
      </c>
      <c r="F371" s="216">
        <f t="shared" si="25"/>
        <v>-3.3783783783783786E-2</v>
      </c>
      <c r="H371" s="177"/>
      <c r="I371" s="188"/>
      <c r="J371" s="178"/>
    </row>
    <row r="372" spans="1:10" x14ac:dyDescent="0.25">
      <c r="A372" s="198">
        <v>940</v>
      </c>
      <c r="B372" s="199" t="s">
        <v>254</v>
      </c>
      <c r="C372" s="202">
        <v>110</v>
      </c>
      <c r="D372" s="202">
        <v>105</v>
      </c>
      <c r="E372" s="5">
        <f t="shared" si="24"/>
        <v>5</v>
      </c>
      <c r="F372" s="216">
        <f t="shared" si="25"/>
        <v>4.7619047619047616E-2</v>
      </c>
      <c r="H372" s="177"/>
      <c r="I372" s="188"/>
      <c r="J372" s="178"/>
    </row>
    <row r="373" spans="1:10" x14ac:dyDescent="0.25">
      <c r="A373" s="198">
        <v>941</v>
      </c>
      <c r="B373" s="199" t="s">
        <v>267</v>
      </c>
      <c r="C373" s="202">
        <v>103</v>
      </c>
      <c r="D373" s="202">
        <v>99</v>
      </c>
      <c r="E373" s="5">
        <f t="shared" si="24"/>
        <v>4</v>
      </c>
      <c r="F373" s="216">
        <f t="shared" si="25"/>
        <v>4.0404040404040407E-2</v>
      </c>
      <c r="H373" s="177"/>
      <c r="I373" s="188"/>
      <c r="J373" s="178"/>
    </row>
    <row r="374" spans="1:10" x14ac:dyDescent="0.25">
      <c r="A374" s="198">
        <v>942</v>
      </c>
      <c r="B374" s="199" t="s">
        <v>268</v>
      </c>
      <c r="C374" s="202">
        <v>0</v>
      </c>
      <c r="D374" s="202">
        <v>74</v>
      </c>
      <c r="E374" s="5">
        <f t="shared" si="24"/>
        <v>-74</v>
      </c>
      <c r="F374" s="216">
        <f t="shared" si="25"/>
        <v>-1</v>
      </c>
      <c r="H374" s="2"/>
      <c r="I374" s="5"/>
      <c r="J374" s="178"/>
    </row>
    <row r="375" spans="1:10" x14ac:dyDescent="0.25">
      <c r="A375" s="198">
        <v>942</v>
      </c>
      <c r="B375" s="204" t="s">
        <v>400</v>
      </c>
      <c r="C375" s="202">
        <v>71</v>
      </c>
      <c r="D375" s="202">
        <v>0</v>
      </c>
      <c r="E375" s="5">
        <f t="shared" si="24"/>
        <v>71</v>
      </c>
      <c r="F375" s="216"/>
      <c r="G375" s="206"/>
      <c r="H375" s="2"/>
      <c r="I375" s="5"/>
      <c r="J375" s="178"/>
    </row>
    <row r="376" spans="1:10" x14ac:dyDescent="0.25">
      <c r="A376" s="198">
        <v>993</v>
      </c>
      <c r="B376" s="199" t="s">
        <v>223</v>
      </c>
      <c r="C376" s="202">
        <v>386</v>
      </c>
      <c r="D376" s="202">
        <v>453</v>
      </c>
      <c r="E376" s="5">
        <f t="shared" si="24"/>
        <v>-67</v>
      </c>
      <c r="F376" s="216">
        <f>E376/D376</f>
        <v>-0.1479028697571744</v>
      </c>
      <c r="H376" s="2"/>
      <c r="I376" s="5"/>
      <c r="J376" s="178"/>
    </row>
    <row r="377" spans="1:10" x14ac:dyDescent="0.25">
      <c r="A377" s="80"/>
      <c r="B377" s="209" t="s">
        <v>22</v>
      </c>
      <c r="C377" s="217">
        <f>SUM(C343:C376)</f>
        <v>8698</v>
      </c>
      <c r="D377" s="217">
        <f>SUM(D343:D376)</f>
        <v>8732</v>
      </c>
      <c r="E377" s="217">
        <f>SUM(E343:E376)</f>
        <v>-34</v>
      </c>
      <c r="F377" s="218">
        <f t="shared" ref="F377:F393" si="26">E377/D377</f>
        <v>-3.8937242327072834E-3</v>
      </c>
      <c r="H377" s="2"/>
      <c r="I377" s="5"/>
      <c r="J377" s="178"/>
    </row>
    <row r="378" spans="1:10" x14ac:dyDescent="0.25">
      <c r="A378" s="80"/>
      <c r="B378" s="213"/>
      <c r="C378" s="219"/>
      <c r="D378" s="219"/>
      <c r="E378" s="5"/>
      <c r="F378" s="216"/>
      <c r="H378" s="2"/>
      <c r="I378" s="5"/>
      <c r="J378" s="178"/>
    </row>
    <row r="379" spans="1:10" ht="18.75" x14ac:dyDescent="0.3">
      <c r="A379" s="80"/>
      <c r="B379" s="78" t="s">
        <v>321</v>
      </c>
      <c r="C379" s="219"/>
      <c r="D379" s="219"/>
      <c r="E379" s="5"/>
      <c r="F379" s="216"/>
      <c r="H379" s="2"/>
      <c r="I379" s="5"/>
      <c r="J379" s="178"/>
    </row>
    <row r="380" spans="1:10" x14ac:dyDescent="0.25">
      <c r="A380" s="198">
        <v>1</v>
      </c>
      <c r="B380" s="199" t="s">
        <v>164</v>
      </c>
      <c r="C380" s="202">
        <v>46</v>
      </c>
      <c r="D380" s="202">
        <v>45</v>
      </c>
      <c r="E380" s="5">
        <f t="shared" si="22"/>
        <v>1</v>
      </c>
      <c r="F380" s="216">
        <f t="shared" ref="F380:F392" si="27">E380/D380</f>
        <v>2.2222222222222223E-2</v>
      </c>
      <c r="H380" s="2"/>
      <c r="I380" s="5"/>
      <c r="J380" s="178"/>
    </row>
    <row r="381" spans="1:10" x14ac:dyDescent="0.25">
      <c r="A381" s="198">
        <v>2</v>
      </c>
      <c r="B381" s="199" t="s">
        <v>269</v>
      </c>
      <c r="C381" s="202">
        <v>10</v>
      </c>
      <c r="D381" s="202">
        <v>1</v>
      </c>
      <c r="E381" s="5">
        <f t="shared" si="22"/>
        <v>9</v>
      </c>
      <c r="F381" s="216">
        <f t="shared" si="27"/>
        <v>9</v>
      </c>
      <c r="H381" s="2"/>
      <c r="I381" s="5"/>
      <c r="J381" s="178"/>
    </row>
    <row r="382" spans="1:10" x14ac:dyDescent="0.25">
      <c r="A382" s="198">
        <v>3</v>
      </c>
      <c r="B382" s="199" t="s">
        <v>134</v>
      </c>
      <c r="C382" s="202">
        <v>208</v>
      </c>
      <c r="D382" s="202">
        <v>141</v>
      </c>
      <c r="E382" s="5">
        <f t="shared" si="22"/>
        <v>67</v>
      </c>
      <c r="F382" s="216">
        <f t="shared" si="27"/>
        <v>0.47517730496453903</v>
      </c>
      <c r="H382" s="2"/>
      <c r="I382" s="5"/>
      <c r="J382" s="178"/>
    </row>
    <row r="383" spans="1:10" x14ac:dyDescent="0.25">
      <c r="A383" s="198">
        <v>4</v>
      </c>
      <c r="B383" s="199" t="s">
        <v>301</v>
      </c>
      <c r="C383" s="202">
        <v>0</v>
      </c>
      <c r="D383" s="202">
        <v>1</v>
      </c>
      <c r="E383" s="5">
        <f t="shared" si="22"/>
        <v>-1</v>
      </c>
      <c r="F383" s="216">
        <f t="shared" si="27"/>
        <v>-1</v>
      </c>
      <c r="H383" s="2"/>
      <c r="I383" s="5"/>
      <c r="J383" s="178"/>
    </row>
    <row r="384" spans="1:10" x14ac:dyDescent="0.25">
      <c r="A384" s="198">
        <v>6</v>
      </c>
      <c r="B384" s="199" t="s">
        <v>170</v>
      </c>
      <c r="C384" s="202">
        <v>7</v>
      </c>
      <c r="D384" s="202">
        <v>20</v>
      </c>
      <c r="E384" s="5">
        <f t="shared" si="22"/>
        <v>-13</v>
      </c>
      <c r="F384" s="216">
        <f t="shared" si="27"/>
        <v>-0.65</v>
      </c>
      <c r="H384" s="2"/>
      <c r="I384" s="5"/>
      <c r="J384" s="178"/>
    </row>
    <row r="385" spans="1:13" x14ac:dyDescent="0.25">
      <c r="A385" s="198">
        <v>7</v>
      </c>
      <c r="B385" s="199" t="s">
        <v>189</v>
      </c>
      <c r="C385" s="202">
        <v>81</v>
      </c>
      <c r="D385" s="202">
        <v>105</v>
      </c>
      <c r="E385" s="5">
        <f t="shared" ref="E385:E393" si="28">C385-D385</f>
        <v>-24</v>
      </c>
      <c r="F385" s="216">
        <f t="shared" si="27"/>
        <v>-0.22857142857142856</v>
      </c>
      <c r="H385" s="2"/>
      <c r="I385" s="5"/>
      <c r="J385" s="5"/>
      <c r="M385" s="178"/>
    </row>
    <row r="386" spans="1:13" x14ac:dyDescent="0.25">
      <c r="A386" s="198">
        <v>8</v>
      </c>
      <c r="B386" s="199" t="s">
        <v>62</v>
      </c>
      <c r="C386" s="202">
        <v>126</v>
      </c>
      <c r="D386" s="202">
        <v>81</v>
      </c>
      <c r="E386" s="5">
        <f t="shared" si="28"/>
        <v>45</v>
      </c>
      <c r="F386" s="216">
        <f t="shared" si="27"/>
        <v>0.55555555555555558</v>
      </c>
      <c r="H386" s="2"/>
      <c r="I386" s="5"/>
      <c r="M386" s="178"/>
    </row>
    <row r="387" spans="1:13" x14ac:dyDescent="0.25">
      <c r="A387" s="198">
        <v>9</v>
      </c>
      <c r="B387" s="199" t="s">
        <v>89</v>
      </c>
      <c r="C387" s="202">
        <v>118</v>
      </c>
      <c r="D387" s="202">
        <v>148</v>
      </c>
      <c r="E387" s="5">
        <f t="shared" si="28"/>
        <v>-30</v>
      </c>
      <c r="F387" s="216">
        <f t="shared" si="27"/>
        <v>-0.20270270270270271</v>
      </c>
      <c r="H387" s="72"/>
      <c r="I387" s="2"/>
      <c r="M387" s="178"/>
    </row>
    <row r="388" spans="1:13" x14ac:dyDescent="0.25">
      <c r="A388" s="198">
        <v>10</v>
      </c>
      <c r="B388" s="199" t="s">
        <v>255</v>
      </c>
      <c r="C388" s="202">
        <v>16</v>
      </c>
      <c r="D388" s="202">
        <v>7</v>
      </c>
      <c r="E388" s="5">
        <f t="shared" si="28"/>
        <v>9</v>
      </c>
      <c r="F388" s="216">
        <f t="shared" si="27"/>
        <v>1.2857142857142858</v>
      </c>
      <c r="M388" s="178"/>
    </row>
    <row r="389" spans="1:13" x14ac:dyDescent="0.25">
      <c r="A389" s="198">
        <v>17</v>
      </c>
      <c r="B389" s="199" t="s">
        <v>302</v>
      </c>
      <c r="C389" s="202">
        <v>111</v>
      </c>
      <c r="D389" s="202">
        <v>116</v>
      </c>
      <c r="E389" s="5">
        <f t="shared" si="28"/>
        <v>-5</v>
      </c>
      <c r="F389" s="216">
        <f t="shared" si="27"/>
        <v>-4.3103448275862072E-2</v>
      </c>
      <c r="G389" s="72"/>
      <c r="M389" s="178"/>
    </row>
    <row r="390" spans="1:13" x14ac:dyDescent="0.25">
      <c r="A390" s="198">
        <v>19</v>
      </c>
      <c r="B390" s="199" t="s">
        <v>78</v>
      </c>
      <c r="C390" s="202">
        <v>46</v>
      </c>
      <c r="D390" s="202">
        <v>8</v>
      </c>
      <c r="E390" s="5">
        <f t="shared" si="28"/>
        <v>38</v>
      </c>
      <c r="F390" s="216">
        <f t="shared" si="27"/>
        <v>4.75</v>
      </c>
      <c r="G390" s="72"/>
      <c r="M390" s="178"/>
    </row>
    <row r="391" spans="1:13" x14ac:dyDescent="0.25">
      <c r="A391" s="198">
        <v>20</v>
      </c>
      <c r="B391" s="199" t="s">
        <v>85</v>
      </c>
      <c r="C391" s="202">
        <v>11</v>
      </c>
      <c r="D391" s="202">
        <v>2</v>
      </c>
      <c r="E391" s="5">
        <f t="shared" si="28"/>
        <v>9</v>
      </c>
      <c r="F391" s="216">
        <f t="shared" si="27"/>
        <v>4.5</v>
      </c>
      <c r="G391" s="72"/>
      <c r="M391" s="178"/>
    </row>
    <row r="392" spans="1:13" x14ac:dyDescent="0.25">
      <c r="A392" s="198">
        <v>21</v>
      </c>
      <c r="B392" s="199" t="s">
        <v>199</v>
      </c>
      <c r="C392" s="202">
        <v>475</v>
      </c>
      <c r="D392" s="202">
        <v>462</v>
      </c>
      <c r="E392" s="5">
        <f t="shared" si="28"/>
        <v>13</v>
      </c>
      <c r="F392" s="216">
        <f t="shared" si="27"/>
        <v>2.813852813852814E-2</v>
      </c>
      <c r="G392" s="197"/>
      <c r="M392" s="178"/>
    </row>
    <row r="393" spans="1:13" x14ac:dyDescent="0.25">
      <c r="A393" s="80"/>
      <c r="B393" s="209" t="s">
        <v>22</v>
      </c>
      <c r="C393" s="21">
        <f>SUM(C380:C392)</f>
        <v>1255</v>
      </c>
      <c r="D393" s="21">
        <f>SUM(D380:D392)</f>
        <v>1137</v>
      </c>
      <c r="E393" s="21">
        <f t="shared" si="28"/>
        <v>118</v>
      </c>
      <c r="F393" s="218">
        <f t="shared" si="26"/>
        <v>0.10378188214599825</v>
      </c>
      <c r="G393" s="197"/>
      <c r="M393" s="178"/>
    </row>
    <row r="394" spans="1:13" x14ac:dyDescent="0.25">
      <c r="A394" s="80"/>
      <c r="B394" s="2"/>
      <c r="C394" s="5"/>
      <c r="D394" s="5"/>
      <c r="E394" s="220"/>
      <c r="F394" s="211"/>
      <c r="G394" s="197"/>
      <c r="M394" s="178"/>
    </row>
    <row r="395" spans="1:13" x14ac:dyDescent="0.25">
      <c r="A395" s="80"/>
      <c r="B395" s="2"/>
      <c r="C395" s="5"/>
      <c r="D395" s="5"/>
      <c r="E395" s="220"/>
      <c r="F395" s="211"/>
      <c r="G395" s="197"/>
      <c r="M395" s="178"/>
    </row>
    <row r="396" spans="1:13" x14ac:dyDescent="0.25">
      <c r="B396" s="2"/>
      <c r="C396" s="5"/>
      <c r="D396" s="5"/>
      <c r="E396" s="220"/>
      <c r="F396" s="211"/>
      <c r="G396" s="72"/>
      <c r="M396" s="178"/>
    </row>
    <row r="397" spans="1:13" x14ac:dyDescent="0.25">
      <c r="B397" s="2"/>
      <c r="C397" s="212"/>
      <c r="D397" s="212"/>
      <c r="E397" s="212"/>
      <c r="F397" s="211"/>
      <c r="G397" s="72"/>
      <c r="M397" s="178"/>
    </row>
    <row r="398" spans="1:13" x14ac:dyDescent="0.25">
      <c r="B398" s="2"/>
      <c r="C398" s="5"/>
      <c r="D398" s="5"/>
      <c r="E398" s="220"/>
      <c r="F398" s="211"/>
      <c r="G398" s="72"/>
      <c r="M398" s="178"/>
    </row>
    <row r="399" spans="1:13" ht="18.75" x14ac:dyDescent="0.3">
      <c r="B399" s="78"/>
      <c r="C399" s="5"/>
      <c r="D399" s="5"/>
      <c r="E399" s="220"/>
      <c r="F399" s="211"/>
      <c r="G399" s="72"/>
      <c r="M399" s="178"/>
    </row>
    <row r="400" spans="1:13" x14ac:dyDescent="0.25">
      <c r="B400" s="2"/>
      <c r="C400" s="5"/>
      <c r="D400" s="5"/>
      <c r="E400" s="220"/>
      <c r="F400" s="221"/>
      <c r="G400" s="72"/>
      <c r="M400" s="178"/>
    </row>
    <row r="401" spans="2:13" x14ac:dyDescent="0.25">
      <c r="B401" s="2"/>
      <c r="C401" s="5"/>
      <c r="D401" s="5"/>
      <c r="E401" s="220"/>
      <c r="F401" s="211"/>
      <c r="G401" s="72"/>
      <c r="M401" s="178"/>
    </row>
    <row r="402" spans="2:13" x14ac:dyDescent="0.25">
      <c r="B402" s="2"/>
      <c r="C402" s="5"/>
      <c r="D402" s="5"/>
      <c r="E402" s="220"/>
      <c r="F402" s="211"/>
      <c r="G402" s="72"/>
      <c r="M402" s="178"/>
    </row>
    <row r="403" spans="2:13" x14ac:dyDescent="0.25">
      <c r="B403" s="2"/>
      <c r="C403" s="5"/>
      <c r="D403" s="5"/>
      <c r="E403" s="220"/>
      <c r="F403" s="211"/>
      <c r="G403" s="72"/>
      <c r="M403" s="178"/>
    </row>
    <row r="404" spans="2:13" x14ac:dyDescent="0.25">
      <c r="B404" s="2"/>
      <c r="C404" s="5"/>
      <c r="D404" s="5"/>
      <c r="E404" s="220"/>
      <c r="F404" s="211"/>
      <c r="G404" s="72"/>
      <c r="M404" s="178"/>
    </row>
    <row r="405" spans="2:13" x14ac:dyDescent="0.25">
      <c r="B405" s="2"/>
      <c r="C405" s="5"/>
      <c r="D405" s="5"/>
      <c r="E405" s="220"/>
      <c r="F405" s="211"/>
      <c r="G405" s="72"/>
      <c r="M405" s="178"/>
    </row>
    <row r="406" spans="2:13" x14ac:dyDescent="0.25">
      <c r="B406" s="2"/>
      <c r="C406" s="5"/>
      <c r="D406" s="5"/>
      <c r="E406" s="220"/>
      <c r="F406" s="211"/>
      <c r="G406" s="72"/>
      <c r="M406" s="178"/>
    </row>
    <row r="407" spans="2:13" x14ac:dyDescent="0.25">
      <c r="B407" s="2"/>
      <c r="C407" s="5"/>
      <c r="D407" s="5"/>
      <c r="E407" s="220"/>
      <c r="F407" s="211"/>
      <c r="G407" s="73"/>
      <c r="M407" s="178"/>
    </row>
    <row r="408" spans="2:13" x14ac:dyDescent="0.25">
      <c r="B408" s="2"/>
      <c r="C408" s="5"/>
      <c r="D408" s="5"/>
      <c r="E408" s="220"/>
      <c r="F408" s="211"/>
      <c r="M408" s="178"/>
    </row>
    <row r="409" spans="2:13" x14ac:dyDescent="0.25">
      <c r="B409" s="2"/>
      <c r="C409" s="5"/>
      <c r="D409" s="5"/>
      <c r="E409" s="220"/>
      <c r="F409" s="216"/>
      <c r="M409" s="178"/>
    </row>
    <row r="410" spans="2:13" x14ac:dyDescent="0.25">
      <c r="B410" s="2"/>
      <c r="C410" s="5"/>
      <c r="D410" s="5"/>
      <c r="E410" s="220"/>
      <c r="F410" s="216"/>
      <c r="M410" s="178"/>
    </row>
    <row r="411" spans="2:13" x14ac:dyDescent="0.25">
      <c r="B411" s="2"/>
      <c r="C411" s="5"/>
      <c r="D411" s="5"/>
      <c r="E411" s="220"/>
      <c r="F411" s="216"/>
      <c r="M411" s="178"/>
    </row>
    <row r="412" spans="2:13" x14ac:dyDescent="0.25">
      <c r="B412" s="2"/>
      <c r="C412" s="5"/>
      <c r="D412" s="5"/>
      <c r="E412" s="220"/>
      <c r="F412" s="216"/>
      <c r="M412" s="178"/>
    </row>
    <row r="413" spans="2:13" x14ac:dyDescent="0.25">
      <c r="C413" s="212"/>
      <c r="D413" s="212"/>
      <c r="E413" s="212"/>
      <c r="F413" s="216"/>
      <c r="M413" s="178"/>
    </row>
    <row r="414" spans="2:13" x14ac:dyDescent="0.25">
      <c r="C414" s="220"/>
      <c r="D414" s="220"/>
      <c r="E414" s="220"/>
      <c r="F414" s="222"/>
      <c r="M414" s="178"/>
    </row>
    <row r="415" spans="2:13" x14ac:dyDescent="0.25">
      <c r="C415" s="220"/>
      <c r="D415" s="220"/>
      <c r="E415" s="220"/>
      <c r="F415" s="222"/>
      <c r="M415" s="178"/>
    </row>
    <row r="416" spans="2:13" x14ac:dyDescent="0.25">
      <c r="C416" s="220"/>
      <c r="D416" s="220"/>
      <c r="E416" s="220"/>
      <c r="F416" s="222"/>
      <c r="M416" s="178"/>
    </row>
    <row r="417" spans="3:13" x14ac:dyDescent="0.25">
      <c r="C417" s="220"/>
      <c r="D417" s="220"/>
      <c r="E417" s="220"/>
      <c r="F417" s="222"/>
      <c r="M417" s="178"/>
    </row>
    <row r="418" spans="3:13" x14ac:dyDescent="0.25">
      <c r="C418" s="220"/>
      <c r="D418" s="220"/>
      <c r="E418" s="220"/>
      <c r="F418" s="222"/>
      <c r="M418" s="178"/>
    </row>
    <row r="419" spans="3:13" x14ac:dyDescent="0.25">
      <c r="C419" s="220"/>
      <c r="D419" s="220"/>
      <c r="E419" s="220"/>
      <c r="F419" s="222"/>
      <c r="M419" s="178"/>
    </row>
    <row r="420" spans="3:13" x14ac:dyDescent="0.25">
      <c r="C420" s="220"/>
      <c r="D420" s="220"/>
      <c r="E420" s="220"/>
      <c r="F420" s="222"/>
      <c r="M420" s="178"/>
    </row>
    <row r="421" spans="3:13" x14ac:dyDescent="0.25">
      <c r="C421" s="220"/>
      <c r="D421" s="220"/>
      <c r="E421" s="220"/>
      <c r="F421" s="222"/>
      <c r="M421" s="178"/>
    </row>
    <row r="422" spans="3:13" x14ac:dyDescent="0.25">
      <c r="C422" s="220"/>
      <c r="D422" s="220"/>
      <c r="E422" s="220"/>
      <c r="F422" s="222"/>
      <c r="M422" s="178"/>
    </row>
    <row r="423" spans="3:13" x14ac:dyDescent="0.25">
      <c r="C423" s="220"/>
      <c r="D423" s="220"/>
      <c r="E423" s="220"/>
      <c r="F423" s="222"/>
      <c r="M423" s="178"/>
    </row>
    <row r="424" spans="3:13" x14ac:dyDescent="0.25">
      <c r="C424" s="220"/>
      <c r="D424" s="220"/>
      <c r="E424" s="220"/>
      <c r="F424" s="222"/>
      <c r="M424" s="178"/>
    </row>
    <row r="425" spans="3:13" x14ac:dyDescent="0.25">
      <c r="C425" s="220"/>
      <c r="D425" s="220"/>
      <c r="E425" s="220"/>
      <c r="F425" s="222"/>
      <c r="M425" s="178"/>
    </row>
    <row r="426" spans="3:13" x14ac:dyDescent="0.25">
      <c r="C426" s="220"/>
      <c r="D426" s="220"/>
      <c r="E426" s="220"/>
      <c r="F426" s="222"/>
      <c r="M426" s="178"/>
    </row>
    <row r="427" spans="3:13" x14ac:dyDescent="0.25">
      <c r="C427" s="220"/>
      <c r="D427" s="220"/>
      <c r="E427" s="220"/>
      <c r="F427" s="222"/>
      <c r="M427" s="178"/>
    </row>
    <row r="428" spans="3:13" x14ac:dyDescent="0.25">
      <c r="C428" s="220"/>
      <c r="D428" s="220"/>
      <c r="E428" s="220"/>
      <c r="F428" s="222"/>
      <c r="M428" s="178"/>
    </row>
    <row r="429" spans="3:13" x14ac:dyDescent="0.25">
      <c r="C429" s="220"/>
      <c r="D429" s="220"/>
      <c r="E429" s="220"/>
      <c r="F429" s="222"/>
      <c r="M429" s="178"/>
    </row>
    <row r="430" spans="3:13" x14ac:dyDescent="0.25">
      <c r="C430" s="220"/>
      <c r="D430" s="220"/>
      <c r="E430" s="220"/>
      <c r="F430" s="222"/>
      <c r="M430" s="178"/>
    </row>
    <row r="431" spans="3:13" x14ac:dyDescent="0.25">
      <c r="C431" s="220"/>
      <c r="D431" s="220"/>
      <c r="E431" s="220"/>
      <c r="F431" s="222"/>
      <c r="M431" s="178"/>
    </row>
    <row r="432" spans="3:13" x14ac:dyDescent="0.25">
      <c r="C432" s="220"/>
      <c r="D432" s="220"/>
      <c r="E432" s="220"/>
      <c r="F432" s="222"/>
      <c r="M432" s="178"/>
    </row>
    <row r="433" spans="3:13" x14ac:dyDescent="0.25">
      <c r="C433" s="220"/>
      <c r="D433" s="220"/>
      <c r="E433" s="220"/>
      <c r="F433" s="222"/>
      <c r="M433" s="178"/>
    </row>
    <row r="434" spans="3:13" x14ac:dyDescent="0.25">
      <c r="C434" s="220"/>
      <c r="D434" s="220"/>
      <c r="E434" s="220"/>
      <c r="F434" s="222"/>
      <c r="M434" s="178"/>
    </row>
    <row r="435" spans="3:13" x14ac:dyDescent="0.25">
      <c r="C435" s="220"/>
      <c r="D435" s="220"/>
      <c r="E435" s="220"/>
      <c r="F435" s="222"/>
      <c r="M435" s="178"/>
    </row>
    <row r="436" spans="3:13" x14ac:dyDescent="0.25">
      <c r="C436" s="220"/>
      <c r="D436" s="220"/>
      <c r="E436" s="220"/>
      <c r="F436" s="222"/>
      <c r="M436" s="178"/>
    </row>
    <row r="437" spans="3:13" x14ac:dyDescent="0.25">
      <c r="C437" s="220"/>
      <c r="D437" s="220"/>
      <c r="E437" s="220"/>
      <c r="F437" s="222"/>
      <c r="M437" s="178"/>
    </row>
    <row r="438" spans="3:13" x14ac:dyDescent="0.25">
      <c r="C438" s="220"/>
      <c r="D438" s="220"/>
      <c r="E438" s="220"/>
      <c r="F438" s="222"/>
      <c r="M438" s="178"/>
    </row>
    <row r="439" spans="3:13" x14ac:dyDescent="0.25">
      <c r="C439" s="220"/>
      <c r="D439" s="220"/>
      <c r="E439" s="220"/>
      <c r="F439" s="222"/>
      <c r="M439" s="178"/>
    </row>
    <row r="440" spans="3:13" x14ac:dyDescent="0.25">
      <c r="C440" s="220"/>
      <c r="D440" s="220"/>
      <c r="E440" s="220"/>
      <c r="F440" s="222"/>
      <c r="M440" s="178"/>
    </row>
    <row r="441" spans="3:13" x14ac:dyDescent="0.25">
      <c r="C441" s="220"/>
      <c r="D441" s="220"/>
      <c r="E441" s="220"/>
      <c r="F441" s="222"/>
      <c r="M441" s="178"/>
    </row>
    <row r="442" spans="3:13" x14ac:dyDescent="0.25">
      <c r="C442" s="220"/>
      <c r="D442" s="220"/>
      <c r="E442" s="220"/>
      <c r="F442" s="222"/>
      <c r="M442" s="178"/>
    </row>
    <row r="443" spans="3:13" x14ac:dyDescent="0.25">
      <c r="C443" s="220"/>
      <c r="D443" s="220"/>
      <c r="E443" s="220"/>
      <c r="F443" s="222"/>
      <c r="M443" s="178"/>
    </row>
    <row r="444" spans="3:13" x14ac:dyDescent="0.25">
      <c r="C444" s="220"/>
      <c r="D444" s="220"/>
      <c r="E444" s="220"/>
      <c r="F444" s="222"/>
      <c r="M444" s="178"/>
    </row>
    <row r="445" spans="3:13" x14ac:dyDescent="0.25">
      <c r="C445" s="220"/>
      <c r="D445" s="220"/>
      <c r="E445" s="220"/>
      <c r="F445" s="222"/>
      <c r="M445" s="178"/>
    </row>
    <row r="446" spans="3:13" x14ac:dyDescent="0.25">
      <c r="C446" s="220"/>
      <c r="D446" s="220"/>
      <c r="E446" s="220"/>
      <c r="F446" s="222"/>
      <c r="M446" s="178"/>
    </row>
    <row r="447" spans="3:13" x14ac:dyDescent="0.25">
      <c r="C447" s="220"/>
      <c r="D447" s="220"/>
      <c r="E447" s="220"/>
      <c r="F447" s="222"/>
      <c r="M447" s="178"/>
    </row>
    <row r="448" spans="3:13" x14ac:dyDescent="0.25">
      <c r="C448" s="220"/>
      <c r="D448" s="220"/>
      <c r="E448" s="220"/>
      <c r="F448" s="222"/>
      <c r="M448" s="178"/>
    </row>
    <row r="449" spans="3:13" x14ac:dyDescent="0.25">
      <c r="C449" s="220"/>
      <c r="D449" s="220"/>
      <c r="E449" s="220"/>
      <c r="F449" s="222"/>
      <c r="M449" s="178"/>
    </row>
    <row r="450" spans="3:13" x14ac:dyDescent="0.25">
      <c r="C450" s="220"/>
      <c r="D450" s="220"/>
      <c r="E450" s="220"/>
      <c r="F450" s="222"/>
      <c r="M450" s="178"/>
    </row>
    <row r="451" spans="3:13" x14ac:dyDescent="0.25">
      <c r="C451" s="220"/>
      <c r="D451" s="220"/>
      <c r="E451" s="220"/>
      <c r="F451" s="222"/>
      <c r="M451" s="178"/>
    </row>
    <row r="452" spans="3:13" x14ac:dyDescent="0.25">
      <c r="C452" s="220"/>
      <c r="D452" s="220"/>
      <c r="E452" s="220"/>
      <c r="F452" s="222"/>
      <c r="M452" s="178"/>
    </row>
    <row r="453" spans="3:13" x14ac:dyDescent="0.25">
      <c r="C453" s="220"/>
      <c r="D453" s="220"/>
      <c r="E453" s="220"/>
      <c r="F453" s="222"/>
      <c r="M453" s="178"/>
    </row>
    <row r="454" spans="3:13" x14ac:dyDescent="0.25">
      <c r="C454" s="220"/>
      <c r="D454" s="220"/>
      <c r="E454" s="220"/>
      <c r="F454" s="222"/>
      <c r="M454" s="178"/>
    </row>
    <row r="455" spans="3:13" x14ac:dyDescent="0.25">
      <c r="C455" s="220"/>
      <c r="D455" s="220"/>
      <c r="E455" s="220"/>
      <c r="F455" s="222"/>
      <c r="M455" s="178"/>
    </row>
    <row r="456" spans="3:13" x14ac:dyDescent="0.25">
      <c r="C456" s="220"/>
      <c r="D456" s="220"/>
      <c r="E456" s="220"/>
      <c r="F456" s="222"/>
      <c r="M456" s="178"/>
    </row>
    <row r="457" spans="3:13" x14ac:dyDescent="0.25">
      <c r="C457" s="220"/>
      <c r="D457" s="220"/>
      <c r="E457" s="220"/>
      <c r="F457" s="222"/>
      <c r="M457" s="178"/>
    </row>
    <row r="458" spans="3:13" x14ac:dyDescent="0.25">
      <c r="C458" s="220"/>
      <c r="D458" s="220"/>
      <c r="E458" s="220"/>
      <c r="F458" s="222"/>
      <c r="M458" s="178"/>
    </row>
    <row r="459" spans="3:13" x14ac:dyDescent="0.25">
      <c r="C459" s="220"/>
      <c r="D459" s="220"/>
      <c r="E459" s="220"/>
      <c r="F459" s="222"/>
      <c r="M459" s="178"/>
    </row>
    <row r="460" spans="3:13" x14ac:dyDescent="0.25">
      <c r="C460" s="220"/>
      <c r="D460" s="220"/>
      <c r="E460" s="220"/>
      <c r="F460" s="222"/>
      <c r="M460" s="178"/>
    </row>
    <row r="461" spans="3:13" x14ac:dyDescent="0.25">
      <c r="C461" s="220"/>
      <c r="D461" s="220"/>
      <c r="E461" s="220"/>
      <c r="F461" s="222"/>
      <c r="M461" s="178"/>
    </row>
    <row r="462" spans="3:13" x14ac:dyDescent="0.25">
      <c r="C462" s="220"/>
      <c r="D462" s="220"/>
      <c r="E462" s="220"/>
      <c r="F462" s="222"/>
      <c r="M462" s="178"/>
    </row>
    <row r="463" spans="3:13" x14ac:dyDescent="0.25">
      <c r="M463" s="178"/>
    </row>
    <row r="464" spans="3:13" x14ac:dyDescent="0.25">
      <c r="M464" s="178"/>
    </row>
    <row r="465" spans="13:13" x14ac:dyDescent="0.25">
      <c r="M465" s="178"/>
    </row>
    <row r="466" spans="13:13" x14ac:dyDescent="0.25">
      <c r="M466" s="178"/>
    </row>
  </sheetData>
  <pageMargins left="0.62992125984251968" right="0.59055118110236227" top="0.82677165354330717" bottom="0.23622047244094491" header="0.31496062992125984" footer="0.19685039370078741"/>
  <pageSetup paperSize="9" scale="90" orientation="portrait" r:id="rId1"/>
  <headerFooter alignWithMargins="0">
    <oddHeader>&amp;L&amp;"Times New Roman,Fet"&amp;12SKK VERKSAMHET  2018 - 2017&amp;C&amp;"Times New Roman,Fet"&amp;14&amp;A&amp;R&amp;"Times New Roman,Fet"&amp;12&amp;D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6"/>
  <sheetViews>
    <sheetView workbookViewId="0">
      <selection activeCell="D4" sqref="D4"/>
    </sheetView>
  </sheetViews>
  <sheetFormatPr defaultColWidth="9.75" defaultRowHeight="15" x14ac:dyDescent="0.25"/>
  <cols>
    <col min="1" max="1" width="6.375" style="17" customWidth="1"/>
    <col min="2" max="2" width="34.75" style="10" customWidth="1"/>
    <col min="3" max="4" width="13.125" style="18" customWidth="1"/>
    <col min="5" max="5" width="10.75" style="10" customWidth="1"/>
    <col min="6" max="6" width="11" style="10" customWidth="1"/>
    <col min="7" max="7" width="8.125" style="10" customWidth="1"/>
    <col min="8" max="8" width="9.75" style="10"/>
    <col min="9" max="9" width="27" style="10" bestFit="1" customWidth="1"/>
    <col min="10" max="16384" width="9.75" style="10"/>
  </cols>
  <sheetData>
    <row r="1" spans="1:12" ht="20.25" customHeight="1" x14ac:dyDescent="0.3">
      <c r="A1" s="9"/>
      <c r="B1" s="143" t="s">
        <v>3</v>
      </c>
      <c r="C1" s="144" t="s">
        <v>402</v>
      </c>
      <c r="D1" s="144" t="s">
        <v>384</v>
      </c>
      <c r="E1" s="145" t="s">
        <v>1</v>
      </c>
      <c r="F1" s="145" t="s">
        <v>2</v>
      </c>
      <c r="G1" s="19"/>
    </row>
    <row r="2" spans="1:12" x14ac:dyDescent="0.25">
      <c r="A2" s="1">
        <v>1</v>
      </c>
      <c r="B2" s="123" t="s">
        <v>5</v>
      </c>
      <c r="C2" s="124">
        <v>2667</v>
      </c>
      <c r="D2" s="124">
        <f>VLOOKUP(B2,'Alla raser 2018-2017'!$B$3:$D$348,3,0)</f>
        <v>2654</v>
      </c>
      <c r="E2" s="138">
        <f>C2-D2</f>
        <v>13</v>
      </c>
      <c r="F2" s="146">
        <f>E2/D2</f>
        <v>4.8982667671439335E-3</v>
      </c>
      <c r="G2" s="7"/>
      <c r="H2" s="5"/>
      <c r="I2" s="223"/>
      <c r="J2" s="77"/>
      <c r="K2" s="113"/>
      <c r="L2" s="113"/>
    </row>
    <row r="3" spans="1:12" x14ac:dyDescent="0.25">
      <c r="A3" s="1">
        <v>2</v>
      </c>
      <c r="B3" s="123" t="s">
        <v>303</v>
      </c>
      <c r="C3" s="124">
        <v>1885</v>
      </c>
      <c r="D3" s="124">
        <f>VLOOKUP(B3,'Alla raser 2018-2017'!$B$3:$D$348,3,0)</f>
        <v>2378</v>
      </c>
      <c r="E3" s="138">
        <f t="shared" ref="E3:E21" si="0">C3-D3</f>
        <v>-493</v>
      </c>
      <c r="F3" s="146">
        <f t="shared" ref="F3:F21" si="1">E3/D3</f>
        <v>-0.2073170731707317</v>
      </c>
      <c r="G3" s="7"/>
      <c r="H3" s="2"/>
      <c r="I3" s="223"/>
      <c r="J3" s="77"/>
      <c r="K3" s="113"/>
      <c r="L3" s="113"/>
    </row>
    <row r="4" spans="1:12" x14ac:dyDescent="0.25">
      <c r="A4" s="1">
        <v>3</v>
      </c>
      <c r="B4" s="123" t="s">
        <v>4</v>
      </c>
      <c r="C4" s="124">
        <v>1882</v>
      </c>
      <c r="D4" s="124">
        <f>VLOOKUP(B4,'Alla raser 2018-2017'!$B$3:$D$348,3,0)</f>
        <v>1996</v>
      </c>
      <c r="E4" s="138">
        <f t="shared" si="0"/>
        <v>-114</v>
      </c>
      <c r="F4" s="146">
        <f t="shared" si="1"/>
        <v>-5.7114228456913829E-2</v>
      </c>
      <c r="G4" s="7"/>
      <c r="H4" s="2"/>
      <c r="I4" s="223"/>
      <c r="J4" s="77"/>
      <c r="K4" s="113"/>
      <c r="L4" s="113"/>
    </row>
    <row r="5" spans="1:12" x14ac:dyDescent="0.25">
      <c r="A5" s="1">
        <v>4</v>
      </c>
      <c r="B5" s="123" t="s">
        <v>6</v>
      </c>
      <c r="C5" s="124">
        <v>1576</v>
      </c>
      <c r="D5" s="124">
        <f>VLOOKUP(B5,'Alla raser 2018-2017'!$B$3:$D$348,3,0)</f>
        <v>1793</v>
      </c>
      <c r="E5" s="138">
        <f t="shared" si="0"/>
        <v>-217</v>
      </c>
      <c r="F5" s="146">
        <f t="shared" si="1"/>
        <v>-0.12102621305075292</v>
      </c>
      <c r="G5" s="7"/>
      <c r="H5" s="2"/>
      <c r="I5" s="223"/>
      <c r="J5" s="77"/>
      <c r="K5" s="113"/>
      <c r="L5" s="113"/>
    </row>
    <row r="6" spans="1:12" x14ac:dyDescent="0.25">
      <c r="A6" s="1">
        <v>5</v>
      </c>
      <c r="B6" s="123" t="s">
        <v>11</v>
      </c>
      <c r="C6" s="124">
        <v>982</v>
      </c>
      <c r="D6" s="124">
        <f>VLOOKUP(B6,'Alla raser 2018-2017'!$B$3:$D$348,3,0)</f>
        <v>906</v>
      </c>
      <c r="E6" s="138">
        <f t="shared" si="0"/>
        <v>76</v>
      </c>
      <c r="F6" s="146">
        <f t="shared" si="1"/>
        <v>8.3885209713024281E-2</v>
      </c>
      <c r="G6" s="7"/>
      <c r="H6" s="2"/>
      <c r="I6" s="223"/>
      <c r="J6" s="77"/>
      <c r="K6" s="113"/>
      <c r="L6" s="113"/>
    </row>
    <row r="7" spans="1:12" x14ac:dyDescent="0.25">
      <c r="A7" s="1">
        <v>6</v>
      </c>
      <c r="B7" s="123" t="s">
        <v>14</v>
      </c>
      <c r="C7" s="124">
        <v>963</v>
      </c>
      <c r="D7" s="124">
        <f>VLOOKUP(B7,'Alla raser 2018-2017'!$B$3:$D$348,3,0)</f>
        <v>945</v>
      </c>
      <c r="E7" s="138">
        <f t="shared" si="0"/>
        <v>18</v>
      </c>
      <c r="F7" s="146">
        <f t="shared" si="1"/>
        <v>1.9047619047619049E-2</v>
      </c>
      <c r="G7" s="7"/>
      <c r="H7" s="2"/>
      <c r="I7" s="223"/>
      <c r="J7" s="77"/>
      <c r="K7" s="113"/>
      <c r="L7" s="113"/>
    </row>
    <row r="8" spans="1:12" x14ac:dyDescent="0.25">
      <c r="A8" s="1">
        <v>7</v>
      </c>
      <c r="B8" s="123" t="s">
        <v>46</v>
      </c>
      <c r="C8" s="124">
        <v>956</v>
      </c>
      <c r="D8" s="124">
        <f>VLOOKUP(B8,'Alla raser 2018-2017'!$B$3:$D$348,3,0)</f>
        <v>858</v>
      </c>
      <c r="E8" s="138">
        <f t="shared" si="0"/>
        <v>98</v>
      </c>
      <c r="F8" s="146">
        <f t="shared" si="1"/>
        <v>0.11421911421911422</v>
      </c>
      <c r="G8" s="7"/>
      <c r="H8" s="2"/>
      <c r="I8" s="223"/>
      <c r="J8" s="77"/>
      <c r="K8" s="113"/>
      <c r="L8" s="113"/>
    </row>
    <row r="9" spans="1:12" x14ac:dyDescent="0.25">
      <c r="A9" s="1">
        <v>8</v>
      </c>
      <c r="B9" s="123" t="s">
        <v>143</v>
      </c>
      <c r="C9" s="124">
        <v>933</v>
      </c>
      <c r="D9" s="124">
        <f>VLOOKUP(B9,'Alla raser 2018-2017'!$B$3:$D$348,3,0)</f>
        <v>862</v>
      </c>
      <c r="E9" s="138">
        <f t="shared" si="0"/>
        <v>71</v>
      </c>
      <c r="F9" s="146">
        <f t="shared" si="1"/>
        <v>8.2366589327146175E-2</v>
      </c>
      <c r="G9" s="7"/>
      <c r="H9" s="2"/>
      <c r="I9" s="223"/>
      <c r="J9" s="77"/>
      <c r="K9" s="113"/>
      <c r="L9" s="113"/>
    </row>
    <row r="10" spans="1:12" x14ac:dyDescent="0.25">
      <c r="A10" s="1">
        <v>9</v>
      </c>
      <c r="B10" s="123" t="s">
        <v>271</v>
      </c>
      <c r="C10" s="124">
        <v>859</v>
      </c>
      <c r="D10" s="124">
        <f>VLOOKUP(B10,'Alla raser 2018-2017'!$B$3:$D$348,3,0)</f>
        <v>728</v>
      </c>
      <c r="E10" s="138">
        <f t="shared" si="0"/>
        <v>131</v>
      </c>
      <c r="F10" s="146">
        <f t="shared" si="1"/>
        <v>0.17994505494505494</v>
      </c>
      <c r="G10" s="7"/>
      <c r="H10" s="2"/>
      <c r="I10" s="223"/>
      <c r="J10" s="77"/>
      <c r="K10" s="113"/>
      <c r="L10" s="113"/>
    </row>
    <row r="11" spans="1:12" x14ac:dyDescent="0.25">
      <c r="A11" s="1">
        <v>10</v>
      </c>
      <c r="B11" s="123" t="s">
        <v>32</v>
      </c>
      <c r="C11" s="124">
        <v>831</v>
      </c>
      <c r="D11" s="124">
        <f>VLOOKUP(B11,'Alla raser 2018-2017'!$B$3:$D$348,3,0)</f>
        <v>904</v>
      </c>
      <c r="E11" s="138">
        <f t="shared" si="0"/>
        <v>-73</v>
      </c>
      <c r="F11" s="146">
        <f t="shared" si="1"/>
        <v>-8.0752212389380532E-2</v>
      </c>
      <c r="G11" s="7"/>
      <c r="H11" s="2"/>
      <c r="I11" s="223"/>
      <c r="J11" s="77"/>
      <c r="K11" s="113"/>
      <c r="L11" s="113"/>
    </row>
    <row r="12" spans="1:12" x14ac:dyDescent="0.25">
      <c r="A12" s="1">
        <v>11</v>
      </c>
      <c r="B12" s="123" t="s">
        <v>207</v>
      </c>
      <c r="C12" s="124">
        <v>809</v>
      </c>
      <c r="D12" s="124">
        <f>VLOOKUP(B12,'Alla raser 2018-2017'!$B$3:$D$348,3,0)</f>
        <v>827</v>
      </c>
      <c r="E12" s="138">
        <f t="shared" si="0"/>
        <v>-18</v>
      </c>
      <c r="F12" s="146">
        <f t="shared" si="1"/>
        <v>-2.1765417170495769E-2</v>
      </c>
      <c r="G12" s="7"/>
      <c r="H12" s="2"/>
      <c r="I12" s="223"/>
      <c r="J12" s="77"/>
      <c r="K12" s="113"/>
      <c r="L12" s="113"/>
    </row>
    <row r="13" spans="1:12" x14ac:dyDescent="0.25">
      <c r="A13" s="1">
        <v>12</v>
      </c>
      <c r="B13" s="123" t="s">
        <v>18</v>
      </c>
      <c r="C13" s="124">
        <v>727</v>
      </c>
      <c r="D13" s="124">
        <f>VLOOKUP(B13,'Alla raser 2018-2017'!$B$3:$D$348,3,0)</f>
        <v>740</v>
      </c>
      <c r="E13" s="138">
        <f t="shared" si="0"/>
        <v>-13</v>
      </c>
      <c r="F13" s="146">
        <f t="shared" si="1"/>
        <v>-1.7567567567567569E-2</v>
      </c>
      <c r="G13" s="7"/>
      <c r="H13" s="2"/>
      <c r="I13" s="223"/>
      <c r="J13" s="77"/>
      <c r="K13" s="113"/>
      <c r="L13" s="113"/>
    </row>
    <row r="14" spans="1:12" x14ac:dyDescent="0.25">
      <c r="A14" s="1">
        <v>13</v>
      </c>
      <c r="B14" s="123" t="s">
        <v>229</v>
      </c>
      <c r="C14" s="124">
        <v>712</v>
      </c>
      <c r="D14" s="124">
        <f>VLOOKUP(B14,'Alla raser 2018-2017'!$B$3:$D$348,3,0)</f>
        <v>590</v>
      </c>
      <c r="E14" s="138">
        <f t="shared" si="0"/>
        <v>122</v>
      </c>
      <c r="F14" s="146">
        <f t="shared" si="1"/>
        <v>0.20677966101694914</v>
      </c>
      <c r="G14" s="7"/>
      <c r="H14" s="2"/>
      <c r="I14" s="223"/>
      <c r="J14" s="77"/>
      <c r="K14" s="113"/>
      <c r="L14" s="113"/>
    </row>
    <row r="15" spans="1:12" x14ac:dyDescent="0.25">
      <c r="A15" s="1">
        <v>14</v>
      </c>
      <c r="B15" s="123" t="s">
        <v>8</v>
      </c>
      <c r="C15" s="124">
        <v>710</v>
      </c>
      <c r="D15" s="124">
        <f>VLOOKUP(B15,'Alla raser 2018-2017'!$B$3:$D$348,3,0)</f>
        <v>823</v>
      </c>
      <c r="E15" s="138">
        <f t="shared" si="0"/>
        <v>-113</v>
      </c>
      <c r="F15" s="146">
        <f t="shared" si="1"/>
        <v>-0.13730255164034022</v>
      </c>
      <c r="G15" s="7"/>
      <c r="H15" s="2"/>
      <c r="I15" s="223"/>
      <c r="J15" s="77"/>
      <c r="K15" s="113"/>
      <c r="L15" s="113"/>
    </row>
    <row r="16" spans="1:12" x14ac:dyDescent="0.25">
      <c r="A16" s="1">
        <v>15</v>
      </c>
      <c r="B16" s="123" t="s">
        <v>7</v>
      </c>
      <c r="C16" s="124">
        <v>690</v>
      </c>
      <c r="D16" s="124">
        <f>VLOOKUP(B16,'Alla raser 2018-2017'!$B$3:$D$348,3,0)</f>
        <v>619</v>
      </c>
      <c r="E16" s="138">
        <f t="shared" si="0"/>
        <v>71</v>
      </c>
      <c r="F16" s="146">
        <f t="shared" si="1"/>
        <v>0.1147011308562197</v>
      </c>
      <c r="G16" s="7"/>
      <c r="H16" s="2"/>
      <c r="I16" s="223"/>
      <c r="J16" s="77"/>
      <c r="K16" s="113"/>
      <c r="L16" s="113"/>
    </row>
    <row r="17" spans="1:12" x14ac:dyDescent="0.25">
      <c r="A17" s="1">
        <v>16</v>
      </c>
      <c r="B17" s="123" t="s">
        <v>9</v>
      </c>
      <c r="C17" s="124">
        <v>685</v>
      </c>
      <c r="D17" s="124">
        <f>VLOOKUP(B17,'Alla raser 2018-2017'!$B$3:$D$348,3,0)</f>
        <v>629</v>
      </c>
      <c r="E17" s="138">
        <f t="shared" si="0"/>
        <v>56</v>
      </c>
      <c r="F17" s="146">
        <f t="shared" si="1"/>
        <v>8.9030206677265494E-2</v>
      </c>
      <c r="G17" s="7"/>
      <c r="H17" s="2"/>
      <c r="I17" s="223"/>
      <c r="J17" s="77"/>
      <c r="K17" s="113"/>
      <c r="L17" s="113"/>
    </row>
    <row r="18" spans="1:12" x14ac:dyDescent="0.25">
      <c r="A18" s="1">
        <v>17</v>
      </c>
      <c r="B18" s="123" t="s">
        <v>15</v>
      </c>
      <c r="C18" s="124">
        <v>668</v>
      </c>
      <c r="D18" s="124">
        <f>VLOOKUP(B18,'Alla raser 2018-2017'!$B$3:$D$348,3,0)</f>
        <v>705</v>
      </c>
      <c r="E18" s="138">
        <f t="shared" si="0"/>
        <v>-37</v>
      </c>
      <c r="F18" s="146">
        <f t="shared" si="1"/>
        <v>-5.2482269503546099E-2</v>
      </c>
      <c r="G18" s="20"/>
      <c r="H18" s="2"/>
      <c r="I18" s="223"/>
      <c r="J18" s="77"/>
      <c r="K18" s="113"/>
      <c r="L18" s="113"/>
    </row>
    <row r="19" spans="1:12" x14ac:dyDescent="0.25">
      <c r="A19" s="1">
        <v>18</v>
      </c>
      <c r="B19" s="123" t="s">
        <v>34</v>
      </c>
      <c r="C19" s="124">
        <v>642</v>
      </c>
      <c r="D19" s="124">
        <f>VLOOKUP(B19,'Alla raser 2018-2017'!$B$3:$D$348,3,0)</f>
        <v>757</v>
      </c>
      <c r="E19" s="138">
        <f t="shared" si="0"/>
        <v>-115</v>
      </c>
      <c r="F19" s="146">
        <f t="shared" si="1"/>
        <v>-0.15191545574636725</v>
      </c>
      <c r="G19" s="20"/>
      <c r="H19" s="2"/>
      <c r="I19" s="223"/>
      <c r="J19" s="77"/>
      <c r="K19" s="113"/>
      <c r="L19" s="113"/>
    </row>
    <row r="20" spans="1:12" x14ac:dyDescent="0.25">
      <c r="A20" s="1">
        <v>19</v>
      </c>
      <c r="B20" s="123" t="s">
        <v>186</v>
      </c>
      <c r="C20" s="124">
        <v>637</v>
      </c>
      <c r="D20" s="124">
        <f>VLOOKUP(B20,'Alla raser 2018-2017'!$B$3:$D$348,3,0)</f>
        <v>565</v>
      </c>
      <c r="E20" s="138">
        <f t="shared" si="0"/>
        <v>72</v>
      </c>
      <c r="F20" s="146">
        <f t="shared" si="1"/>
        <v>0.12743362831858407</v>
      </c>
      <c r="G20" s="7"/>
      <c r="H20" s="2"/>
      <c r="I20" s="223"/>
      <c r="J20" s="77"/>
      <c r="K20" s="113"/>
      <c r="L20" s="113"/>
    </row>
    <row r="21" spans="1:12" x14ac:dyDescent="0.25">
      <c r="A21" s="1">
        <v>20</v>
      </c>
      <c r="B21" s="123" t="s">
        <v>10</v>
      </c>
      <c r="C21" s="124">
        <v>622</v>
      </c>
      <c r="D21" s="124">
        <f>VLOOKUP(B21,'Alla raser 2018-2017'!$B$3:$D$348,3,0)</f>
        <v>663</v>
      </c>
      <c r="E21" s="138">
        <f t="shared" si="0"/>
        <v>-41</v>
      </c>
      <c r="F21" s="146">
        <f t="shared" si="1"/>
        <v>-6.1840120663650078E-2</v>
      </c>
      <c r="G21" s="7"/>
      <c r="H21" s="2"/>
      <c r="I21" s="223"/>
      <c r="J21" s="77"/>
      <c r="K21" s="113"/>
      <c r="L21" s="113"/>
    </row>
    <row r="22" spans="1:12" x14ac:dyDescent="0.25">
      <c r="A22" s="1"/>
      <c r="B22" s="147"/>
      <c r="C22" s="5"/>
      <c r="D22" s="5"/>
      <c r="E22" s="147"/>
      <c r="F22" s="25"/>
      <c r="G22" s="7"/>
      <c r="H22" s="11"/>
      <c r="I22" s="8"/>
    </row>
    <row r="23" spans="1:12" x14ac:dyDescent="0.25">
      <c r="A23" s="1"/>
      <c r="B23" s="12" t="s">
        <v>232</v>
      </c>
      <c r="C23" s="13">
        <f>SUM(C2:C22)</f>
        <v>20436</v>
      </c>
      <c r="D23" s="13">
        <f>SUM(D2:D22)</f>
        <v>20942</v>
      </c>
      <c r="E23" s="4">
        <f>C23-D23</f>
        <v>-506</v>
      </c>
      <c r="F23" s="14">
        <f t="shared" ref="F23" si="2">E23/D23</f>
        <v>-2.416197115843759E-2</v>
      </c>
      <c r="H23" s="13"/>
      <c r="I23" s="13"/>
      <c r="K23" s="13"/>
    </row>
    <row r="24" spans="1:12" x14ac:dyDescent="0.25">
      <c r="A24" s="1"/>
      <c r="F24" s="16"/>
    </row>
    <row r="25" spans="1:12" x14ac:dyDescent="0.25">
      <c r="A25" s="1"/>
      <c r="F25" s="16"/>
    </row>
    <row r="26" spans="1:12" x14ac:dyDescent="0.25">
      <c r="A26" s="1"/>
      <c r="F26" s="16"/>
    </row>
    <row r="27" spans="1:12" x14ac:dyDescent="0.25">
      <c r="F27" s="16"/>
    </row>
    <row r="28" spans="1:12" x14ac:dyDescent="0.25">
      <c r="F28" s="16"/>
    </row>
    <row r="29" spans="1:12" x14ac:dyDescent="0.25">
      <c r="F29" s="16"/>
    </row>
    <row r="30" spans="1:12" x14ac:dyDescent="0.25">
      <c r="F30" s="16"/>
    </row>
    <row r="31" spans="1:12" x14ac:dyDescent="0.25">
      <c r="F31" s="16"/>
    </row>
    <row r="32" spans="1:12" x14ac:dyDescent="0.25">
      <c r="F32" s="16"/>
    </row>
    <row r="33" spans="6:6" x14ac:dyDescent="0.25">
      <c r="F33" s="16"/>
    </row>
    <row r="34" spans="6:6" x14ac:dyDescent="0.25">
      <c r="F34" s="16"/>
    </row>
    <row r="35" spans="6:6" x14ac:dyDescent="0.25">
      <c r="F35" s="16"/>
    </row>
    <row r="36" spans="6:6" x14ac:dyDescent="0.25">
      <c r="F36" s="16"/>
    </row>
    <row r="37" spans="6:6" x14ac:dyDescent="0.25">
      <c r="F37" s="16"/>
    </row>
    <row r="38" spans="6:6" x14ac:dyDescent="0.25">
      <c r="F38" s="16"/>
    </row>
    <row r="39" spans="6:6" x14ac:dyDescent="0.25">
      <c r="F39" s="16"/>
    </row>
    <row r="40" spans="6:6" x14ac:dyDescent="0.25">
      <c r="F40" s="16"/>
    </row>
    <row r="41" spans="6:6" x14ac:dyDescent="0.25">
      <c r="F41" s="16"/>
    </row>
    <row r="42" spans="6:6" x14ac:dyDescent="0.25">
      <c r="F42" s="16"/>
    </row>
    <row r="43" spans="6:6" x14ac:dyDescent="0.25">
      <c r="F43" s="16"/>
    </row>
    <row r="44" spans="6:6" x14ac:dyDescent="0.25">
      <c r="F44" s="16"/>
    </row>
    <row r="45" spans="6:6" x14ac:dyDescent="0.25">
      <c r="F45" s="16"/>
    </row>
    <row r="46" spans="6:6" x14ac:dyDescent="0.25">
      <c r="F46" s="16"/>
    </row>
    <row r="47" spans="6:6" x14ac:dyDescent="0.25">
      <c r="F47" s="16"/>
    </row>
    <row r="48" spans="6:6" x14ac:dyDescent="0.25">
      <c r="F48" s="16"/>
    </row>
    <row r="49" spans="6:6" x14ac:dyDescent="0.25">
      <c r="F49" s="16"/>
    </row>
    <row r="50" spans="6:6" x14ac:dyDescent="0.25">
      <c r="F50" s="16"/>
    </row>
    <row r="51" spans="6:6" x14ac:dyDescent="0.25">
      <c r="F51" s="16"/>
    </row>
    <row r="52" spans="6:6" x14ac:dyDescent="0.25">
      <c r="F52" s="16"/>
    </row>
    <row r="53" spans="6:6" x14ac:dyDescent="0.25">
      <c r="F53" s="16"/>
    </row>
    <row r="54" spans="6:6" x14ac:dyDescent="0.25">
      <c r="F54" s="16"/>
    </row>
    <row r="55" spans="6:6" x14ac:dyDescent="0.25">
      <c r="F55" s="16"/>
    </row>
    <row r="56" spans="6:6" x14ac:dyDescent="0.25">
      <c r="F56" s="16"/>
    </row>
    <row r="57" spans="6:6" x14ac:dyDescent="0.25">
      <c r="F57" s="16"/>
    </row>
    <row r="58" spans="6:6" x14ac:dyDescent="0.25">
      <c r="F58" s="16"/>
    </row>
    <row r="59" spans="6:6" x14ac:dyDescent="0.25">
      <c r="F59" s="16"/>
    </row>
    <row r="60" spans="6:6" x14ac:dyDescent="0.25">
      <c r="F60" s="16"/>
    </row>
    <row r="61" spans="6:6" x14ac:dyDescent="0.25">
      <c r="F61" s="16"/>
    </row>
    <row r="62" spans="6:6" x14ac:dyDescent="0.25">
      <c r="F62" s="16"/>
    </row>
    <row r="63" spans="6:6" x14ac:dyDescent="0.25">
      <c r="F63" s="16"/>
    </row>
    <row r="64" spans="6:6" x14ac:dyDescent="0.25">
      <c r="F64" s="16"/>
    </row>
    <row r="65" spans="6:6" x14ac:dyDescent="0.25">
      <c r="F65" s="16"/>
    </row>
    <row r="66" spans="6:6" x14ac:dyDescent="0.25">
      <c r="F66" s="16"/>
    </row>
    <row r="67" spans="6:6" x14ac:dyDescent="0.25">
      <c r="F67" s="16"/>
    </row>
    <row r="68" spans="6:6" x14ac:dyDescent="0.25">
      <c r="F68" s="16"/>
    </row>
    <row r="69" spans="6:6" x14ac:dyDescent="0.25">
      <c r="F69" s="16"/>
    </row>
    <row r="70" spans="6:6" x14ac:dyDescent="0.25">
      <c r="F70" s="16"/>
    </row>
    <row r="71" spans="6:6" x14ac:dyDescent="0.25">
      <c r="F71" s="16"/>
    </row>
    <row r="72" spans="6:6" x14ac:dyDescent="0.25">
      <c r="F72" s="16"/>
    </row>
    <row r="73" spans="6:6" x14ac:dyDescent="0.25">
      <c r="F73" s="16"/>
    </row>
    <row r="74" spans="6:6" x14ac:dyDescent="0.25">
      <c r="F74" s="16"/>
    </row>
    <row r="75" spans="6:6" x14ac:dyDescent="0.25">
      <c r="F75" s="16"/>
    </row>
    <row r="76" spans="6:6" x14ac:dyDescent="0.25">
      <c r="F76" s="16"/>
    </row>
    <row r="77" spans="6:6" x14ac:dyDescent="0.25">
      <c r="F77" s="16"/>
    </row>
    <row r="78" spans="6:6" x14ac:dyDescent="0.25">
      <c r="F78" s="16"/>
    </row>
    <row r="79" spans="6:6" x14ac:dyDescent="0.25">
      <c r="F79" s="16"/>
    </row>
    <row r="80" spans="6:6" x14ac:dyDescent="0.25">
      <c r="F80" s="16"/>
    </row>
    <row r="81" spans="6:6" x14ac:dyDescent="0.25">
      <c r="F81" s="16"/>
    </row>
    <row r="82" spans="6:6" x14ac:dyDescent="0.25">
      <c r="F82" s="16"/>
    </row>
    <row r="83" spans="6:6" x14ac:dyDescent="0.25">
      <c r="F83" s="16"/>
    </row>
    <row r="84" spans="6:6" x14ac:dyDescent="0.25">
      <c r="F84" s="16"/>
    </row>
    <row r="85" spans="6:6" x14ac:dyDescent="0.25">
      <c r="F85" s="16"/>
    </row>
    <row r="86" spans="6:6" x14ac:dyDescent="0.25">
      <c r="F86" s="16"/>
    </row>
    <row r="87" spans="6:6" x14ac:dyDescent="0.25">
      <c r="F87" s="16"/>
    </row>
    <row r="88" spans="6:6" x14ac:dyDescent="0.25">
      <c r="F88" s="16"/>
    </row>
    <row r="89" spans="6:6" x14ac:dyDescent="0.25">
      <c r="F89" s="16"/>
    </row>
    <row r="90" spans="6:6" x14ac:dyDescent="0.25">
      <c r="F90" s="16"/>
    </row>
    <row r="91" spans="6:6" x14ac:dyDescent="0.25">
      <c r="F91" s="16"/>
    </row>
    <row r="92" spans="6:6" x14ac:dyDescent="0.25">
      <c r="F92" s="16"/>
    </row>
    <row r="93" spans="6:6" x14ac:dyDescent="0.25">
      <c r="F93" s="16"/>
    </row>
    <row r="94" spans="6:6" x14ac:dyDescent="0.25">
      <c r="F94" s="16"/>
    </row>
    <row r="95" spans="6:6" x14ac:dyDescent="0.25">
      <c r="F95" s="16"/>
    </row>
    <row r="96" spans="6:6" x14ac:dyDescent="0.25">
      <c r="F96" s="16"/>
    </row>
    <row r="97" spans="6:6" x14ac:dyDescent="0.25">
      <c r="F97" s="16"/>
    </row>
    <row r="98" spans="6:6" x14ac:dyDescent="0.25">
      <c r="F98" s="16"/>
    </row>
    <row r="99" spans="6:6" x14ac:dyDescent="0.25">
      <c r="F99" s="16"/>
    </row>
    <row r="100" spans="6:6" x14ac:dyDescent="0.25">
      <c r="F100" s="16"/>
    </row>
    <row r="101" spans="6:6" x14ac:dyDescent="0.25">
      <c r="F101" s="16"/>
    </row>
    <row r="102" spans="6:6" x14ac:dyDescent="0.25">
      <c r="F102" s="16"/>
    </row>
    <row r="103" spans="6:6" x14ac:dyDescent="0.25">
      <c r="F103" s="16"/>
    </row>
    <row r="104" spans="6:6" x14ac:dyDescent="0.25">
      <c r="F104" s="16"/>
    </row>
    <row r="105" spans="6:6" x14ac:dyDescent="0.25">
      <c r="F105" s="16"/>
    </row>
    <row r="106" spans="6:6" x14ac:dyDescent="0.25">
      <c r="F106" s="16"/>
    </row>
    <row r="107" spans="6:6" x14ac:dyDescent="0.25">
      <c r="F107" s="16"/>
    </row>
    <row r="108" spans="6:6" x14ac:dyDescent="0.25">
      <c r="F108" s="16"/>
    </row>
    <row r="109" spans="6:6" x14ac:dyDescent="0.25">
      <c r="F109" s="16"/>
    </row>
    <row r="110" spans="6:6" x14ac:dyDescent="0.25">
      <c r="F110" s="16"/>
    </row>
    <row r="111" spans="6:6" x14ac:dyDescent="0.25">
      <c r="F111" s="16"/>
    </row>
    <row r="112" spans="6:6" x14ac:dyDescent="0.25">
      <c r="F112" s="16"/>
    </row>
    <row r="113" spans="6:6" x14ac:dyDescent="0.25">
      <c r="F113" s="16"/>
    </row>
    <row r="114" spans="6:6" x14ac:dyDescent="0.25">
      <c r="F114" s="16"/>
    </row>
    <row r="115" spans="6:6" x14ac:dyDescent="0.25">
      <c r="F115" s="16"/>
    </row>
    <row r="116" spans="6:6" x14ac:dyDescent="0.25">
      <c r="F116" s="16"/>
    </row>
    <row r="117" spans="6:6" x14ac:dyDescent="0.25">
      <c r="F117" s="16"/>
    </row>
    <row r="118" spans="6:6" x14ac:dyDescent="0.25">
      <c r="F118" s="16"/>
    </row>
    <row r="119" spans="6:6" x14ac:dyDescent="0.25">
      <c r="F119" s="16"/>
    </row>
    <row r="120" spans="6:6" x14ac:dyDescent="0.25">
      <c r="F120" s="16"/>
    </row>
    <row r="121" spans="6:6" x14ac:dyDescent="0.25">
      <c r="F121" s="16"/>
    </row>
    <row r="122" spans="6:6" x14ac:dyDescent="0.25">
      <c r="F122" s="16"/>
    </row>
    <row r="123" spans="6:6" x14ac:dyDescent="0.25">
      <c r="F123" s="16"/>
    </row>
    <row r="124" spans="6:6" x14ac:dyDescent="0.25">
      <c r="F124" s="16"/>
    </row>
    <row r="125" spans="6:6" x14ac:dyDescent="0.25">
      <c r="F125" s="16"/>
    </row>
    <row r="126" spans="6:6" x14ac:dyDescent="0.25">
      <c r="F126" s="16"/>
    </row>
    <row r="127" spans="6:6" x14ac:dyDescent="0.25">
      <c r="F127" s="16"/>
    </row>
    <row r="128" spans="6:6" x14ac:dyDescent="0.25">
      <c r="F128" s="16"/>
    </row>
    <row r="129" spans="6:6" x14ac:dyDescent="0.25">
      <c r="F129" s="16"/>
    </row>
    <row r="130" spans="6:6" x14ac:dyDescent="0.25">
      <c r="F130" s="16"/>
    </row>
    <row r="131" spans="6:6" x14ac:dyDescent="0.25">
      <c r="F131" s="16"/>
    </row>
    <row r="132" spans="6:6" x14ac:dyDescent="0.25">
      <c r="F132" s="16"/>
    </row>
    <row r="133" spans="6:6" x14ac:dyDescent="0.25">
      <c r="F133" s="16"/>
    </row>
    <row r="134" spans="6:6" x14ac:dyDescent="0.25">
      <c r="F134" s="16"/>
    </row>
    <row r="135" spans="6:6" x14ac:dyDescent="0.25">
      <c r="F135" s="16"/>
    </row>
    <row r="136" spans="6:6" x14ac:dyDescent="0.25">
      <c r="F136" s="16"/>
    </row>
    <row r="137" spans="6:6" x14ac:dyDescent="0.25">
      <c r="F137" s="16"/>
    </row>
    <row r="138" spans="6:6" x14ac:dyDescent="0.25">
      <c r="F138" s="16"/>
    </row>
    <row r="139" spans="6:6" x14ac:dyDescent="0.25">
      <c r="F139" s="16"/>
    </row>
    <row r="140" spans="6:6" x14ac:dyDescent="0.25">
      <c r="F140" s="16"/>
    </row>
    <row r="141" spans="6:6" x14ac:dyDescent="0.25">
      <c r="F141" s="16"/>
    </row>
    <row r="142" spans="6:6" x14ac:dyDescent="0.25">
      <c r="F142" s="16"/>
    </row>
    <row r="143" spans="6:6" x14ac:dyDescent="0.25">
      <c r="F143" s="16"/>
    </row>
    <row r="144" spans="6:6" x14ac:dyDescent="0.25">
      <c r="F144" s="16"/>
    </row>
    <row r="145" spans="6:6" x14ac:dyDescent="0.25">
      <c r="F145" s="16"/>
    </row>
    <row r="146" spans="6:6" x14ac:dyDescent="0.25">
      <c r="F146" s="16"/>
    </row>
    <row r="147" spans="6:6" x14ac:dyDescent="0.25">
      <c r="F147" s="16"/>
    </row>
    <row r="148" spans="6:6" x14ac:dyDescent="0.25">
      <c r="F148" s="16"/>
    </row>
    <row r="149" spans="6:6" x14ac:dyDescent="0.25">
      <c r="F149" s="16"/>
    </row>
    <row r="150" spans="6:6" x14ac:dyDescent="0.25">
      <c r="F150" s="16"/>
    </row>
    <row r="151" spans="6:6" x14ac:dyDescent="0.25">
      <c r="F151" s="16"/>
    </row>
    <row r="152" spans="6:6" x14ac:dyDescent="0.25">
      <c r="F152" s="16"/>
    </row>
    <row r="153" spans="6:6" x14ac:dyDescent="0.25">
      <c r="F153" s="16"/>
    </row>
    <row r="154" spans="6:6" x14ac:dyDescent="0.25">
      <c r="F154" s="16"/>
    </row>
    <row r="155" spans="6:6" x14ac:dyDescent="0.25">
      <c r="F155" s="16"/>
    </row>
    <row r="156" spans="6:6" x14ac:dyDescent="0.25">
      <c r="F156" s="16"/>
    </row>
    <row r="157" spans="6:6" x14ac:dyDescent="0.25">
      <c r="F157" s="16"/>
    </row>
    <row r="158" spans="6:6" x14ac:dyDescent="0.25">
      <c r="F158" s="16"/>
    </row>
    <row r="159" spans="6:6" x14ac:dyDescent="0.25">
      <c r="F159" s="16"/>
    </row>
    <row r="160" spans="6:6" x14ac:dyDescent="0.25">
      <c r="F160" s="16"/>
    </row>
    <row r="161" spans="6:6" x14ac:dyDescent="0.25">
      <c r="F161" s="16"/>
    </row>
    <row r="162" spans="6:6" x14ac:dyDescent="0.25">
      <c r="F162" s="16"/>
    </row>
    <row r="163" spans="6:6" x14ac:dyDescent="0.25">
      <c r="F163" s="16"/>
    </row>
    <row r="164" spans="6:6" x14ac:dyDescent="0.25">
      <c r="F164" s="16"/>
    </row>
    <row r="165" spans="6:6" x14ac:dyDescent="0.25">
      <c r="F165" s="16"/>
    </row>
    <row r="166" spans="6:6" x14ac:dyDescent="0.25">
      <c r="F166" s="16"/>
    </row>
    <row r="167" spans="6:6" x14ac:dyDescent="0.25">
      <c r="F167" s="16"/>
    </row>
    <row r="168" spans="6:6" x14ac:dyDescent="0.25">
      <c r="F168" s="16"/>
    </row>
    <row r="169" spans="6:6" x14ac:dyDescent="0.25">
      <c r="F169" s="16"/>
    </row>
    <row r="170" spans="6:6" x14ac:dyDescent="0.25">
      <c r="F170" s="16"/>
    </row>
    <row r="171" spans="6:6" x14ac:dyDescent="0.25">
      <c r="F171" s="16"/>
    </row>
    <row r="172" spans="6:6" x14ac:dyDescent="0.25">
      <c r="F172" s="16"/>
    </row>
    <row r="173" spans="6:6" x14ac:dyDescent="0.25">
      <c r="F173" s="16"/>
    </row>
    <row r="174" spans="6:6" x14ac:dyDescent="0.25">
      <c r="F174" s="16"/>
    </row>
    <row r="175" spans="6:6" x14ac:dyDescent="0.25">
      <c r="F175" s="16"/>
    </row>
    <row r="176" spans="6:6" x14ac:dyDescent="0.25">
      <c r="F176" s="16"/>
    </row>
    <row r="177" spans="6:6" x14ac:dyDescent="0.25">
      <c r="F177" s="16"/>
    </row>
    <row r="178" spans="6:6" x14ac:dyDescent="0.25">
      <c r="F178" s="16"/>
    </row>
    <row r="179" spans="6:6" x14ac:dyDescent="0.25">
      <c r="F179" s="16"/>
    </row>
    <row r="180" spans="6:6" x14ac:dyDescent="0.25">
      <c r="F180" s="16"/>
    </row>
    <row r="181" spans="6:6" x14ac:dyDescent="0.25">
      <c r="F181" s="16"/>
    </row>
    <row r="182" spans="6:6" x14ac:dyDescent="0.25">
      <c r="F182" s="16"/>
    </row>
    <row r="183" spans="6:6" x14ac:dyDescent="0.25">
      <c r="F183" s="16"/>
    </row>
    <row r="184" spans="6:6" x14ac:dyDescent="0.25">
      <c r="F184" s="16"/>
    </row>
    <row r="185" spans="6:6" x14ac:dyDescent="0.25">
      <c r="F185" s="16"/>
    </row>
    <row r="186" spans="6:6" x14ac:dyDescent="0.25">
      <c r="F186" s="16"/>
    </row>
    <row r="187" spans="6:6" x14ac:dyDescent="0.25">
      <c r="F187" s="16"/>
    </row>
    <row r="188" spans="6:6" x14ac:dyDescent="0.25">
      <c r="F188" s="16"/>
    </row>
    <row r="189" spans="6:6" x14ac:dyDescent="0.25">
      <c r="F189" s="16"/>
    </row>
    <row r="190" spans="6:6" x14ac:dyDescent="0.25">
      <c r="F190" s="16"/>
    </row>
    <row r="191" spans="6:6" x14ac:dyDescent="0.25">
      <c r="F191" s="16"/>
    </row>
    <row r="192" spans="6:6" x14ac:dyDescent="0.25">
      <c r="F192" s="16"/>
    </row>
    <row r="193" spans="6:6" x14ac:dyDescent="0.25">
      <c r="F193" s="16"/>
    </row>
    <row r="194" spans="6:6" x14ac:dyDescent="0.25">
      <c r="F194" s="16"/>
    </row>
    <row r="195" spans="6:6" x14ac:dyDescent="0.25">
      <c r="F195" s="16"/>
    </row>
    <row r="196" spans="6:6" x14ac:dyDescent="0.25">
      <c r="F196" s="16"/>
    </row>
    <row r="197" spans="6:6" x14ac:dyDescent="0.25">
      <c r="F197" s="16"/>
    </row>
    <row r="198" spans="6:6" x14ac:dyDescent="0.25">
      <c r="F198" s="16"/>
    </row>
    <row r="199" spans="6:6" x14ac:dyDescent="0.25">
      <c r="F199" s="16"/>
    </row>
    <row r="200" spans="6:6" x14ac:dyDescent="0.25">
      <c r="F200" s="16"/>
    </row>
    <row r="201" spans="6:6" x14ac:dyDescent="0.25">
      <c r="F201" s="16"/>
    </row>
    <row r="202" spans="6:6" x14ac:dyDescent="0.25">
      <c r="F202" s="16"/>
    </row>
    <row r="203" spans="6:6" x14ac:dyDescent="0.25">
      <c r="F203" s="16"/>
    </row>
    <row r="204" spans="6:6" x14ac:dyDescent="0.25">
      <c r="F204" s="16"/>
    </row>
    <row r="205" spans="6:6" x14ac:dyDescent="0.25">
      <c r="F205" s="16"/>
    </row>
    <row r="206" spans="6:6" x14ac:dyDescent="0.25">
      <c r="F206" s="16"/>
    </row>
    <row r="207" spans="6:6" x14ac:dyDescent="0.25">
      <c r="F207" s="16"/>
    </row>
    <row r="208" spans="6:6" x14ac:dyDescent="0.25">
      <c r="F208" s="16"/>
    </row>
    <row r="209" spans="6:6" x14ac:dyDescent="0.25">
      <c r="F209" s="16"/>
    </row>
    <row r="210" spans="6:6" x14ac:dyDescent="0.25">
      <c r="F210" s="16"/>
    </row>
    <row r="211" spans="6:6" x14ac:dyDescent="0.25">
      <c r="F211" s="16"/>
    </row>
    <row r="212" spans="6:6" x14ac:dyDescent="0.25">
      <c r="F212" s="16"/>
    </row>
    <row r="213" spans="6:6" x14ac:dyDescent="0.25">
      <c r="F213" s="16"/>
    </row>
    <row r="214" spans="6:6" x14ac:dyDescent="0.25">
      <c r="F214" s="16"/>
    </row>
    <row r="215" spans="6:6" x14ac:dyDescent="0.25">
      <c r="F215" s="16"/>
    </row>
    <row r="216" spans="6:6" x14ac:dyDescent="0.25">
      <c r="F216" s="16"/>
    </row>
    <row r="217" spans="6:6" x14ac:dyDescent="0.25">
      <c r="F217" s="16"/>
    </row>
    <row r="218" spans="6:6" x14ac:dyDescent="0.25">
      <c r="F218" s="16"/>
    </row>
    <row r="219" spans="6:6" x14ac:dyDescent="0.25">
      <c r="F219" s="16"/>
    </row>
    <row r="220" spans="6:6" x14ac:dyDescent="0.25">
      <c r="F220" s="16"/>
    </row>
    <row r="221" spans="6:6" x14ac:dyDescent="0.25">
      <c r="F221" s="16"/>
    </row>
    <row r="222" spans="6:6" x14ac:dyDescent="0.25">
      <c r="F222" s="16"/>
    </row>
    <row r="223" spans="6:6" x14ac:dyDescent="0.25">
      <c r="F223" s="16"/>
    </row>
    <row r="224" spans="6:6" x14ac:dyDescent="0.25">
      <c r="F224" s="16"/>
    </row>
    <row r="225" spans="6:6" x14ac:dyDescent="0.25">
      <c r="F225" s="16"/>
    </row>
    <row r="226" spans="6:6" x14ac:dyDescent="0.25">
      <c r="F226" s="16"/>
    </row>
    <row r="227" spans="6:6" x14ac:dyDescent="0.25">
      <c r="F227" s="16"/>
    </row>
    <row r="228" spans="6:6" x14ac:dyDescent="0.25">
      <c r="F228" s="16"/>
    </row>
    <row r="229" spans="6:6" x14ac:dyDescent="0.25">
      <c r="F229" s="16"/>
    </row>
    <row r="230" spans="6:6" x14ac:dyDescent="0.25">
      <c r="F230" s="16"/>
    </row>
    <row r="231" spans="6:6" x14ac:dyDescent="0.25">
      <c r="F231" s="16"/>
    </row>
    <row r="232" spans="6:6" x14ac:dyDescent="0.25">
      <c r="F232" s="16"/>
    </row>
    <row r="233" spans="6:6" x14ac:dyDescent="0.25">
      <c r="F233" s="16"/>
    </row>
    <row r="234" spans="6:6" x14ac:dyDescent="0.25">
      <c r="F234" s="16"/>
    </row>
    <row r="235" spans="6:6" x14ac:dyDescent="0.25">
      <c r="F235" s="16"/>
    </row>
    <row r="236" spans="6:6" x14ac:dyDescent="0.25">
      <c r="F236" s="16"/>
    </row>
    <row r="237" spans="6:6" x14ac:dyDescent="0.25">
      <c r="F237" s="16"/>
    </row>
    <row r="238" spans="6:6" x14ac:dyDescent="0.25">
      <c r="F238" s="16"/>
    </row>
    <row r="239" spans="6:6" x14ac:dyDescent="0.25">
      <c r="F239" s="16"/>
    </row>
    <row r="240" spans="6:6" x14ac:dyDescent="0.25">
      <c r="F240" s="16"/>
    </row>
    <row r="241" spans="6:6" x14ac:dyDescent="0.25">
      <c r="F241" s="16"/>
    </row>
    <row r="242" spans="6:6" x14ac:dyDescent="0.25">
      <c r="F242" s="16"/>
    </row>
    <row r="243" spans="6:6" x14ac:dyDescent="0.25">
      <c r="F243" s="16"/>
    </row>
    <row r="244" spans="6:6" x14ac:dyDescent="0.25">
      <c r="F244" s="16"/>
    </row>
    <row r="245" spans="6:6" x14ac:dyDescent="0.25">
      <c r="F245" s="16"/>
    </row>
    <row r="246" spans="6:6" x14ac:dyDescent="0.25">
      <c r="F246" s="16"/>
    </row>
    <row r="247" spans="6:6" x14ac:dyDescent="0.25">
      <c r="F247" s="16"/>
    </row>
    <row r="248" spans="6:6" x14ac:dyDescent="0.25">
      <c r="F248" s="16"/>
    </row>
    <row r="249" spans="6:6" x14ac:dyDescent="0.25">
      <c r="F249" s="16"/>
    </row>
    <row r="250" spans="6:6" x14ac:dyDescent="0.25">
      <c r="F250" s="16"/>
    </row>
    <row r="251" spans="6:6" x14ac:dyDescent="0.25">
      <c r="F251" s="16"/>
    </row>
    <row r="252" spans="6:6" x14ac:dyDescent="0.25">
      <c r="F252" s="16"/>
    </row>
    <row r="253" spans="6:6" x14ac:dyDescent="0.25">
      <c r="F253" s="16"/>
    </row>
    <row r="254" spans="6:6" x14ac:dyDescent="0.25">
      <c r="F254" s="16"/>
    </row>
    <row r="255" spans="6:6" x14ac:dyDescent="0.25">
      <c r="F255" s="16"/>
    </row>
    <row r="256" spans="6:6" x14ac:dyDescent="0.25">
      <c r="F256" s="16"/>
    </row>
    <row r="257" spans="6:6" x14ac:dyDescent="0.25">
      <c r="F257" s="16"/>
    </row>
    <row r="258" spans="6:6" x14ac:dyDescent="0.25">
      <c r="F258" s="16"/>
    </row>
    <row r="259" spans="6:6" x14ac:dyDescent="0.25">
      <c r="F259" s="16"/>
    </row>
    <row r="260" spans="6:6" x14ac:dyDescent="0.25">
      <c r="F260" s="16"/>
    </row>
    <row r="261" spans="6:6" x14ac:dyDescent="0.25">
      <c r="F261" s="16"/>
    </row>
    <row r="262" spans="6:6" x14ac:dyDescent="0.25">
      <c r="F262" s="16"/>
    </row>
    <row r="263" spans="6:6" x14ac:dyDescent="0.25">
      <c r="F263" s="16"/>
    </row>
    <row r="264" spans="6:6" x14ac:dyDescent="0.25">
      <c r="F264" s="16"/>
    </row>
    <row r="265" spans="6:6" x14ac:dyDescent="0.25">
      <c r="F265" s="16"/>
    </row>
    <row r="266" spans="6:6" x14ac:dyDescent="0.25">
      <c r="F266" s="16"/>
    </row>
  </sheetData>
  <printOptions gridLines="1"/>
  <pageMargins left="0.74803149606299213" right="0.15748031496062992" top="0.86614173228346458" bottom="0.19685039370078741" header="0.35433070866141736" footer="0.15748031496062992"/>
  <pageSetup paperSize="9" orientation="portrait" r:id="rId1"/>
  <headerFooter alignWithMargins="0">
    <oddHeader>&amp;L&amp;"-,Fet"SVENSKA KENNELKLUBBEN&amp;C&amp;"-,Fet"&amp;12&amp;A&amp;R&amp;"-,Fet"SKK  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abSelected="1" workbookViewId="0">
      <selection activeCell="B18" sqref="B18"/>
    </sheetView>
  </sheetViews>
  <sheetFormatPr defaultColWidth="9.75" defaultRowHeight="15" x14ac:dyDescent="0.25"/>
  <cols>
    <col min="1" max="1" width="6.75" style="17" customWidth="1"/>
    <col min="2" max="2" width="35.25" style="10" bestFit="1" customWidth="1"/>
    <col min="3" max="3" width="11.375" style="15" customWidth="1"/>
    <col min="4" max="4" width="10.5" style="15" customWidth="1"/>
    <col min="5" max="5" width="9.25" style="18" customWidth="1"/>
    <col min="6" max="6" width="9.375" style="10" customWidth="1"/>
    <col min="7" max="7" width="7.375" style="10" customWidth="1"/>
    <col min="8" max="8" width="8" style="10" customWidth="1"/>
    <col min="9" max="16384" width="9.75" style="10"/>
  </cols>
  <sheetData>
    <row r="1" spans="1:15" x14ac:dyDescent="0.25">
      <c r="A1" s="92"/>
      <c r="B1" s="93" t="s">
        <v>3</v>
      </c>
      <c r="C1" s="94" t="s">
        <v>402</v>
      </c>
      <c r="D1" s="94" t="s">
        <v>384</v>
      </c>
      <c r="E1" s="3" t="s">
        <v>1</v>
      </c>
      <c r="F1" s="3" t="s">
        <v>2</v>
      </c>
    </row>
    <row r="2" spans="1:15" x14ac:dyDescent="0.25">
      <c r="A2" s="95">
        <v>1</v>
      </c>
      <c r="B2" s="123" t="s">
        <v>374</v>
      </c>
      <c r="C2" s="124">
        <v>197</v>
      </c>
      <c r="D2" s="137">
        <v>101</v>
      </c>
      <c r="E2" s="148">
        <f>C2-D2</f>
        <v>96</v>
      </c>
      <c r="F2" s="25">
        <f t="shared" ref="F2:F22" si="0">E2/D2</f>
        <v>0.95049504950495045</v>
      </c>
      <c r="G2" s="149"/>
      <c r="H2" s="69"/>
      <c r="I2" s="149"/>
      <c r="J2" s="70"/>
      <c r="K2" s="77"/>
      <c r="L2" s="121"/>
      <c r="M2" s="121"/>
      <c r="N2" s="138"/>
      <c r="O2" s="146"/>
    </row>
    <row r="3" spans="1:15" x14ac:dyDescent="0.25">
      <c r="A3" s="95">
        <v>2</v>
      </c>
      <c r="B3" s="123" t="s">
        <v>169</v>
      </c>
      <c r="C3" s="124">
        <v>192</v>
      </c>
      <c r="D3" s="137">
        <v>114</v>
      </c>
      <c r="E3" s="148">
        <f t="shared" ref="E3:E22" si="1">C3-D3</f>
        <v>78</v>
      </c>
      <c r="F3" s="25">
        <f t="shared" si="0"/>
        <v>0.68421052631578949</v>
      </c>
      <c r="G3" s="149"/>
      <c r="H3" s="69"/>
      <c r="I3" s="149"/>
      <c r="J3" s="70"/>
      <c r="K3" s="77"/>
      <c r="L3" s="121"/>
      <c r="M3" s="121"/>
      <c r="N3" s="138"/>
      <c r="O3" s="146"/>
    </row>
    <row r="4" spans="1:15" x14ac:dyDescent="0.25">
      <c r="A4" s="95">
        <v>3</v>
      </c>
      <c r="B4" s="123" t="s">
        <v>168</v>
      </c>
      <c r="C4" s="124">
        <v>219</v>
      </c>
      <c r="D4" s="137">
        <v>136</v>
      </c>
      <c r="E4" s="148">
        <f t="shared" si="1"/>
        <v>83</v>
      </c>
      <c r="F4" s="25">
        <f t="shared" si="0"/>
        <v>0.61029411764705888</v>
      </c>
      <c r="G4" s="149"/>
      <c r="H4" s="69"/>
      <c r="I4" s="149"/>
      <c r="J4" s="70"/>
      <c r="K4" s="77"/>
      <c r="L4" s="121"/>
      <c r="M4" s="121"/>
      <c r="N4" s="138"/>
      <c r="O4" s="146"/>
    </row>
    <row r="5" spans="1:15" x14ac:dyDescent="0.25">
      <c r="A5" s="95">
        <v>4</v>
      </c>
      <c r="B5" s="123" t="s">
        <v>134</v>
      </c>
      <c r="C5" s="124">
        <v>208</v>
      </c>
      <c r="D5" s="137">
        <v>141</v>
      </c>
      <c r="E5" s="148">
        <f t="shared" si="1"/>
        <v>67</v>
      </c>
      <c r="F5" s="25">
        <f t="shared" si="0"/>
        <v>0.47517730496453903</v>
      </c>
      <c r="G5" s="149"/>
      <c r="H5" s="69"/>
      <c r="I5" s="149"/>
      <c r="J5" s="70"/>
      <c r="K5" s="77"/>
      <c r="L5" s="121"/>
      <c r="M5" s="121"/>
      <c r="N5" s="138"/>
      <c r="O5" s="146"/>
    </row>
    <row r="6" spans="1:15" x14ac:dyDescent="0.25">
      <c r="A6" s="95">
        <v>5</v>
      </c>
      <c r="B6" s="123" t="s">
        <v>27</v>
      </c>
      <c r="C6" s="124">
        <v>329</v>
      </c>
      <c r="D6" s="137">
        <v>225</v>
      </c>
      <c r="E6" s="148">
        <f t="shared" si="1"/>
        <v>104</v>
      </c>
      <c r="F6" s="25">
        <f t="shared" si="0"/>
        <v>0.4622222222222222</v>
      </c>
      <c r="G6" s="149"/>
      <c r="H6" s="69"/>
      <c r="I6" s="149"/>
      <c r="J6" s="70"/>
      <c r="K6" s="77"/>
      <c r="L6" s="121"/>
      <c r="M6" s="121"/>
      <c r="N6" s="138"/>
      <c r="O6" s="146"/>
    </row>
    <row r="7" spans="1:15" x14ac:dyDescent="0.25">
      <c r="A7" s="95">
        <v>6</v>
      </c>
      <c r="B7" s="123" t="s">
        <v>197</v>
      </c>
      <c r="C7" s="124">
        <v>248</v>
      </c>
      <c r="D7" s="137">
        <v>171</v>
      </c>
      <c r="E7" s="148">
        <f t="shared" si="1"/>
        <v>77</v>
      </c>
      <c r="F7" s="25">
        <f t="shared" si="0"/>
        <v>0.45029239766081869</v>
      </c>
      <c r="G7" s="149"/>
      <c r="H7" s="69"/>
      <c r="I7" s="149"/>
      <c r="J7" s="70"/>
      <c r="K7" s="77"/>
      <c r="L7" s="121"/>
      <c r="M7" s="121"/>
      <c r="N7" s="138"/>
      <c r="O7" s="146"/>
    </row>
    <row r="8" spans="1:15" x14ac:dyDescent="0.25">
      <c r="A8" s="95">
        <v>7</v>
      </c>
      <c r="B8" s="123" t="s">
        <v>238</v>
      </c>
      <c r="C8" s="124">
        <v>168</v>
      </c>
      <c r="D8" s="137">
        <v>121</v>
      </c>
      <c r="E8" s="148">
        <f t="shared" si="1"/>
        <v>47</v>
      </c>
      <c r="F8" s="25">
        <f t="shared" si="0"/>
        <v>0.38842975206611569</v>
      </c>
      <c r="G8" s="149"/>
      <c r="H8" s="69"/>
      <c r="I8" s="149"/>
      <c r="J8" s="70"/>
      <c r="K8" s="77"/>
      <c r="L8" s="121"/>
      <c r="M8" s="121"/>
      <c r="N8" s="138"/>
      <c r="O8" s="146"/>
    </row>
    <row r="9" spans="1:15" x14ac:dyDescent="0.25">
      <c r="A9" s="95">
        <v>8</v>
      </c>
      <c r="B9" s="123" t="s">
        <v>153</v>
      </c>
      <c r="C9" s="124">
        <v>227</v>
      </c>
      <c r="D9" s="137">
        <v>167</v>
      </c>
      <c r="E9" s="148">
        <f t="shared" si="1"/>
        <v>60</v>
      </c>
      <c r="F9" s="25">
        <f t="shared" si="0"/>
        <v>0.3592814371257485</v>
      </c>
      <c r="G9" s="149"/>
      <c r="H9" s="69"/>
      <c r="I9" s="149"/>
      <c r="J9" s="70"/>
      <c r="K9" s="77"/>
      <c r="L9" s="121"/>
      <c r="M9" s="121"/>
      <c r="N9" s="138"/>
      <c r="O9" s="146"/>
    </row>
    <row r="10" spans="1:15" x14ac:dyDescent="0.25">
      <c r="A10" s="95">
        <v>9</v>
      </c>
      <c r="B10" s="123" t="s">
        <v>310</v>
      </c>
      <c r="C10" s="124">
        <v>187</v>
      </c>
      <c r="D10" s="137">
        <v>138</v>
      </c>
      <c r="E10" s="148">
        <f t="shared" si="1"/>
        <v>49</v>
      </c>
      <c r="F10" s="25">
        <f t="shared" si="0"/>
        <v>0.35507246376811596</v>
      </c>
      <c r="G10" s="149"/>
      <c r="H10" s="69"/>
      <c r="I10" s="149"/>
      <c r="J10" s="70"/>
      <c r="K10" s="77"/>
      <c r="L10" s="121"/>
      <c r="M10" s="121"/>
      <c r="N10" s="138"/>
      <c r="O10" s="146"/>
    </row>
    <row r="11" spans="1:15" x14ac:dyDescent="0.25">
      <c r="A11" s="95">
        <v>10</v>
      </c>
      <c r="B11" s="123" t="s">
        <v>43</v>
      </c>
      <c r="C11" s="124">
        <v>223</v>
      </c>
      <c r="D11" s="137">
        <v>169</v>
      </c>
      <c r="E11" s="148">
        <f t="shared" si="1"/>
        <v>54</v>
      </c>
      <c r="F11" s="25">
        <f t="shared" si="0"/>
        <v>0.31952662721893493</v>
      </c>
      <c r="G11" s="149"/>
      <c r="H11" s="69"/>
      <c r="I11" s="149"/>
      <c r="J11" s="70"/>
      <c r="K11" s="77"/>
      <c r="L11" s="121"/>
      <c r="M11" s="121"/>
      <c r="N11" s="138"/>
      <c r="O11" s="146"/>
    </row>
    <row r="12" spans="1:15" x14ac:dyDescent="0.25">
      <c r="A12" s="95">
        <v>11</v>
      </c>
      <c r="B12" s="123" t="s">
        <v>50</v>
      </c>
      <c r="C12" s="124">
        <v>203</v>
      </c>
      <c r="D12" s="137">
        <v>156</v>
      </c>
      <c r="E12" s="148">
        <f t="shared" si="1"/>
        <v>47</v>
      </c>
      <c r="F12" s="25">
        <f t="shared" si="0"/>
        <v>0.30128205128205127</v>
      </c>
      <c r="G12" s="149"/>
      <c r="H12" s="69"/>
      <c r="I12" s="149"/>
      <c r="J12" s="70"/>
      <c r="K12" s="77"/>
      <c r="L12" s="121"/>
      <c r="M12" s="121"/>
      <c r="N12" s="138"/>
      <c r="O12" s="146"/>
    </row>
    <row r="13" spans="1:15" x14ac:dyDescent="0.25">
      <c r="A13" s="95">
        <v>12</v>
      </c>
      <c r="B13" s="123" t="s">
        <v>182</v>
      </c>
      <c r="C13" s="124">
        <v>306</v>
      </c>
      <c r="D13" s="137">
        <v>244</v>
      </c>
      <c r="E13" s="148">
        <f t="shared" si="1"/>
        <v>62</v>
      </c>
      <c r="F13" s="25">
        <f t="shared" si="0"/>
        <v>0.25409836065573771</v>
      </c>
      <c r="G13" s="149"/>
      <c r="H13" s="69"/>
      <c r="I13" s="149"/>
      <c r="J13" s="70"/>
      <c r="K13" s="77"/>
      <c r="L13" s="121"/>
      <c r="M13" s="121"/>
      <c r="N13" s="138"/>
      <c r="O13" s="146"/>
    </row>
    <row r="14" spans="1:15" x14ac:dyDescent="0.25">
      <c r="A14" s="95">
        <v>13</v>
      </c>
      <c r="B14" s="123" t="s">
        <v>183</v>
      </c>
      <c r="C14" s="124">
        <v>285</v>
      </c>
      <c r="D14" s="137">
        <v>228</v>
      </c>
      <c r="E14" s="148">
        <f t="shared" si="1"/>
        <v>57</v>
      </c>
      <c r="F14" s="25">
        <f t="shared" si="0"/>
        <v>0.25</v>
      </c>
      <c r="G14" s="149"/>
      <c r="H14" s="69"/>
      <c r="I14" s="149"/>
      <c r="J14" s="70"/>
      <c r="K14" s="77"/>
      <c r="L14" s="121"/>
      <c r="M14" s="121"/>
      <c r="N14" s="138"/>
      <c r="O14" s="146"/>
    </row>
    <row r="15" spans="1:15" x14ac:dyDescent="0.25">
      <c r="A15" s="95">
        <v>14</v>
      </c>
      <c r="B15" s="123" t="s">
        <v>144</v>
      </c>
      <c r="C15" s="124">
        <v>571</v>
      </c>
      <c r="D15" s="137">
        <v>460</v>
      </c>
      <c r="E15" s="148">
        <f t="shared" si="1"/>
        <v>111</v>
      </c>
      <c r="F15" s="25">
        <f t="shared" si="0"/>
        <v>0.24130434782608695</v>
      </c>
      <c r="G15" s="149"/>
      <c r="H15" s="69"/>
      <c r="I15" s="149"/>
      <c r="J15" s="70"/>
      <c r="K15" s="77"/>
      <c r="L15" s="121"/>
      <c r="M15" s="121"/>
      <c r="N15" s="138"/>
      <c r="O15" s="146"/>
    </row>
    <row r="16" spans="1:15" x14ac:dyDescent="0.25">
      <c r="A16" s="95">
        <v>15</v>
      </c>
      <c r="B16" s="123" t="s">
        <v>208</v>
      </c>
      <c r="C16" s="124">
        <v>223</v>
      </c>
      <c r="D16" s="137">
        <v>180</v>
      </c>
      <c r="E16" s="148">
        <f t="shared" si="1"/>
        <v>43</v>
      </c>
      <c r="F16" s="25">
        <f t="shared" si="0"/>
        <v>0.2388888888888889</v>
      </c>
      <c r="G16" s="149"/>
      <c r="H16" s="69"/>
      <c r="I16" s="149"/>
      <c r="J16" s="70"/>
      <c r="K16" s="77"/>
      <c r="L16" s="121"/>
      <c r="M16" s="121"/>
      <c r="N16" s="138"/>
      <c r="O16" s="146"/>
    </row>
    <row r="17" spans="1:16" x14ac:dyDescent="0.25">
      <c r="A17" s="95">
        <v>16</v>
      </c>
      <c r="B17" s="123" t="s">
        <v>26</v>
      </c>
      <c r="C17" s="124">
        <v>470</v>
      </c>
      <c r="D17" s="137">
        <v>386</v>
      </c>
      <c r="E17" s="148">
        <f t="shared" si="1"/>
        <v>84</v>
      </c>
      <c r="F17" s="25">
        <f>E17/D17</f>
        <v>0.21761658031088082</v>
      </c>
      <c r="G17" s="149"/>
      <c r="H17" s="69"/>
      <c r="I17" s="149"/>
      <c r="J17" s="70"/>
      <c r="K17" s="77"/>
      <c r="L17" s="121"/>
      <c r="M17" s="121"/>
      <c r="N17" s="138"/>
      <c r="O17" s="146"/>
    </row>
    <row r="18" spans="1:16" x14ac:dyDescent="0.25">
      <c r="A18" s="95">
        <v>17</v>
      </c>
      <c r="B18" s="123" t="s">
        <v>139</v>
      </c>
      <c r="C18" s="124">
        <v>572</v>
      </c>
      <c r="D18" s="137">
        <v>470</v>
      </c>
      <c r="E18" s="148">
        <f t="shared" si="1"/>
        <v>102</v>
      </c>
      <c r="F18" s="25">
        <f t="shared" si="0"/>
        <v>0.21702127659574469</v>
      </c>
      <c r="G18" s="149"/>
      <c r="H18" s="69"/>
      <c r="I18" s="149"/>
      <c r="J18" s="70"/>
      <c r="K18" s="77"/>
      <c r="L18" s="121"/>
      <c r="M18" s="121"/>
      <c r="N18" s="138"/>
      <c r="O18" s="146"/>
    </row>
    <row r="19" spans="1:16" x14ac:dyDescent="0.25">
      <c r="A19" s="95">
        <v>18</v>
      </c>
      <c r="B19" s="123" t="s">
        <v>229</v>
      </c>
      <c r="C19" s="124">
        <v>712</v>
      </c>
      <c r="D19" s="137">
        <v>590</v>
      </c>
      <c r="E19" s="148">
        <f t="shared" si="1"/>
        <v>122</v>
      </c>
      <c r="F19" s="25">
        <f t="shared" si="0"/>
        <v>0.20677966101694914</v>
      </c>
      <c r="G19" s="149"/>
      <c r="H19" s="69"/>
      <c r="I19" s="149"/>
      <c r="J19" s="70"/>
      <c r="K19" s="77"/>
      <c r="L19" s="121"/>
      <c r="M19" s="121"/>
      <c r="N19" s="138"/>
      <c r="O19" s="146"/>
    </row>
    <row r="20" spans="1:16" x14ac:dyDescent="0.25">
      <c r="A20" s="95">
        <v>19</v>
      </c>
      <c r="B20" s="123" t="s">
        <v>173</v>
      </c>
      <c r="C20" s="124">
        <v>171</v>
      </c>
      <c r="D20" s="137">
        <v>142</v>
      </c>
      <c r="E20" s="148">
        <f t="shared" si="1"/>
        <v>29</v>
      </c>
      <c r="F20" s="25">
        <f t="shared" si="0"/>
        <v>0.20422535211267606</v>
      </c>
      <c r="G20" s="149"/>
      <c r="H20" s="69"/>
      <c r="I20" s="149"/>
      <c r="J20" s="70"/>
      <c r="K20" s="77"/>
      <c r="L20" s="121"/>
      <c r="M20" s="121"/>
      <c r="N20" s="138"/>
      <c r="O20" s="146"/>
    </row>
    <row r="21" spans="1:16" x14ac:dyDescent="0.25">
      <c r="A21" s="95">
        <v>20</v>
      </c>
      <c r="B21" s="123" t="s">
        <v>126</v>
      </c>
      <c r="C21" s="124">
        <v>352</v>
      </c>
      <c r="D21" s="137">
        <v>293</v>
      </c>
      <c r="E21" s="148">
        <f t="shared" si="1"/>
        <v>59</v>
      </c>
      <c r="F21" s="25">
        <f t="shared" si="0"/>
        <v>0.20136518771331058</v>
      </c>
      <c r="G21" s="149"/>
      <c r="H21" s="69"/>
      <c r="I21" s="149"/>
      <c r="J21" s="70"/>
      <c r="K21" s="77"/>
      <c r="L21" s="121"/>
      <c r="M21" s="121"/>
      <c r="N21" s="138"/>
      <c r="O21" s="146"/>
    </row>
    <row r="22" spans="1:16" x14ac:dyDescent="0.25">
      <c r="A22" s="95"/>
      <c r="B22" s="150" t="s">
        <v>22</v>
      </c>
      <c r="C22" s="13">
        <f>SUM(C2:C21)</f>
        <v>6063</v>
      </c>
      <c r="D22" s="13">
        <f>SUM(D2:D21)</f>
        <v>4632</v>
      </c>
      <c r="E22" s="151">
        <f t="shared" si="1"/>
        <v>1431</v>
      </c>
      <c r="F22" s="96">
        <f t="shared" si="0"/>
        <v>0.30893782383419688</v>
      </c>
      <c r="J22" s="70"/>
      <c r="K22" s="77"/>
      <c r="L22" s="121"/>
      <c r="M22" s="121"/>
      <c r="N22" s="138"/>
      <c r="O22" s="146"/>
      <c r="P22" s="12"/>
    </row>
    <row r="23" spans="1:16" x14ac:dyDescent="0.25">
      <c r="A23" s="95"/>
      <c r="E23" s="152"/>
      <c r="F23" s="97"/>
      <c r="J23" s="70"/>
      <c r="K23" s="77"/>
      <c r="L23" s="121"/>
      <c r="M23" s="121"/>
      <c r="N23" s="138"/>
      <c r="O23" s="146"/>
    </row>
    <row r="24" spans="1:16" s="12" customFormat="1" x14ac:dyDescent="0.25">
      <c r="A24" s="98"/>
      <c r="B24" s="153" t="s">
        <v>403</v>
      </c>
      <c r="C24" s="15"/>
      <c r="D24" s="15"/>
      <c r="E24" s="18"/>
      <c r="F24" s="10"/>
      <c r="G24" s="10"/>
      <c r="H24" s="10"/>
      <c r="I24" s="10"/>
      <c r="J24" s="70"/>
      <c r="K24" s="77"/>
      <c r="L24" s="121"/>
      <c r="M24" s="121"/>
      <c r="N24" s="138"/>
      <c r="O24" s="146"/>
      <c r="P24" s="10"/>
    </row>
    <row r="25" spans="1:16" s="12" customFormat="1" x14ac:dyDescent="0.25">
      <c r="C25" s="71"/>
      <c r="D25" s="71"/>
      <c r="E25" s="18"/>
      <c r="F25" s="16"/>
      <c r="G25" s="10"/>
      <c r="H25" s="10"/>
      <c r="I25" s="10"/>
      <c r="J25" s="70"/>
      <c r="K25" s="77"/>
      <c r="L25" s="121"/>
      <c r="M25" s="121"/>
      <c r="N25" s="138"/>
      <c r="O25" s="146"/>
      <c r="P25" s="10"/>
    </row>
    <row r="26" spans="1:16" x14ac:dyDescent="0.25">
      <c r="B26" s="99"/>
      <c r="C26" s="71"/>
      <c r="D26" s="71"/>
      <c r="F26" s="16"/>
      <c r="J26" s="70"/>
      <c r="K26" s="77"/>
      <c r="L26" s="121"/>
      <c r="M26" s="121"/>
      <c r="N26" s="138"/>
      <c r="O26" s="146"/>
    </row>
    <row r="27" spans="1:16" x14ac:dyDescent="0.25">
      <c r="B27" s="99"/>
      <c r="C27" s="71"/>
      <c r="D27" s="71"/>
      <c r="F27" s="16"/>
      <c r="J27" s="70"/>
      <c r="K27" s="77"/>
      <c r="L27" s="121"/>
      <c r="M27" s="121"/>
      <c r="N27" s="138"/>
      <c r="O27" s="146"/>
    </row>
    <row r="28" spans="1:16" x14ac:dyDescent="0.25">
      <c r="B28" s="69"/>
      <c r="C28" s="71"/>
      <c r="D28" s="71"/>
      <c r="E28" s="154"/>
      <c r="F28" s="6"/>
      <c r="J28" s="70"/>
      <c r="K28" s="77"/>
      <c r="L28" s="121"/>
      <c r="M28" s="121"/>
      <c r="N28" s="138"/>
      <c r="O28" s="146"/>
    </row>
    <row r="29" spans="1:16" x14ac:dyDescent="0.25">
      <c r="B29" s="69"/>
      <c r="C29" s="71"/>
      <c r="D29" s="71"/>
      <c r="E29" s="154"/>
      <c r="F29" s="6"/>
      <c r="J29" s="70"/>
      <c r="K29" s="77"/>
      <c r="L29" s="121"/>
      <c r="M29" s="121"/>
      <c r="N29" s="138"/>
      <c r="O29" s="146"/>
    </row>
    <row r="30" spans="1:16" x14ac:dyDescent="0.25">
      <c r="B30" s="69"/>
      <c r="C30" s="71"/>
      <c r="D30" s="71"/>
      <c r="E30" s="154"/>
      <c r="F30" s="6"/>
      <c r="J30" s="70"/>
      <c r="K30" s="77"/>
      <c r="L30" s="121"/>
      <c r="M30" s="121"/>
      <c r="N30" s="138"/>
      <c r="O30" s="146"/>
    </row>
    <row r="31" spans="1:16" x14ac:dyDescent="0.25">
      <c r="B31" s="100"/>
      <c r="C31" s="101"/>
      <c r="D31" s="101"/>
      <c r="E31" s="155"/>
      <c r="F31" s="25"/>
      <c r="J31" s="70"/>
      <c r="K31" s="77"/>
      <c r="L31" s="121"/>
      <c r="M31" s="121"/>
      <c r="N31" s="138"/>
      <c r="O31" s="146"/>
    </row>
    <row r="32" spans="1:16" x14ac:dyDescent="0.25">
      <c r="B32" s="100"/>
      <c r="C32" s="101"/>
      <c r="D32" s="101"/>
      <c r="E32" s="155"/>
      <c r="F32" s="25"/>
      <c r="J32" s="70"/>
      <c r="K32" s="77"/>
      <c r="L32" s="121"/>
      <c r="M32" s="121"/>
      <c r="N32" s="138"/>
      <c r="O32" s="146"/>
    </row>
    <row r="33" spans="2:15" x14ac:dyDescent="0.25">
      <c r="B33" s="100"/>
      <c r="C33" s="101"/>
      <c r="D33" s="101"/>
      <c r="E33" s="155"/>
      <c r="F33" s="25"/>
      <c r="J33" s="70"/>
      <c r="K33" s="77"/>
      <c r="L33" s="121"/>
      <c r="M33" s="121"/>
      <c r="N33" s="138"/>
      <c r="O33" s="146"/>
    </row>
    <row r="34" spans="2:15" x14ac:dyDescent="0.25">
      <c r="B34" s="100"/>
      <c r="C34" s="101"/>
      <c r="D34" s="101"/>
      <c r="E34" s="155"/>
      <c r="F34" s="25"/>
      <c r="J34" s="70"/>
      <c r="K34" s="77"/>
      <c r="L34" s="121"/>
      <c r="M34" s="121"/>
      <c r="N34" s="138"/>
      <c r="O34" s="146"/>
    </row>
    <row r="35" spans="2:15" x14ac:dyDescent="0.25">
      <c r="B35" s="100"/>
      <c r="C35" s="101"/>
      <c r="D35" s="101"/>
      <c r="E35" s="155"/>
      <c r="F35" s="25"/>
      <c r="J35" s="70"/>
      <c r="K35" s="77"/>
      <c r="L35" s="121"/>
      <c r="M35" s="121"/>
      <c r="N35" s="138"/>
      <c r="O35" s="146"/>
    </row>
    <row r="36" spans="2:15" x14ac:dyDescent="0.25">
      <c r="B36" s="100"/>
      <c r="C36" s="101"/>
      <c r="D36" s="101"/>
      <c r="E36" s="155"/>
      <c r="F36" s="25"/>
      <c r="J36" s="70"/>
      <c r="K36" s="77"/>
      <c r="L36" s="121"/>
      <c r="M36" s="121"/>
      <c r="N36" s="138"/>
      <c r="O36" s="146"/>
    </row>
    <row r="37" spans="2:15" x14ac:dyDescent="0.25">
      <c r="B37" s="100"/>
      <c r="C37" s="101"/>
      <c r="D37" s="101"/>
      <c r="E37" s="155"/>
      <c r="F37" s="25"/>
      <c r="J37" s="70"/>
      <c r="K37" s="77"/>
      <c r="L37" s="121"/>
      <c r="M37" s="121"/>
      <c r="N37" s="138"/>
      <c r="O37" s="146"/>
    </row>
    <row r="38" spans="2:15" x14ac:dyDescent="0.25">
      <c r="B38" s="100"/>
      <c r="C38" s="101"/>
      <c r="D38" s="101"/>
      <c r="E38" s="155"/>
      <c r="F38" s="25"/>
      <c r="J38" s="70"/>
      <c r="K38" s="77"/>
      <c r="L38" s="121"/>
      <c r="M38" s="121"/>
      <c r="N38" s="138"/>
      <c r="O38" s="146"/>
    </row>
    <row r="39" spans="2:15" x14ac:dyDescent="0.25">
      <c r="B39" s="100"/>
      <c r="C39" s="101"/>
      <c r="D39" s="101"/>
      <c r="E39" s="155"/>
      <c r="F39" s="25"/>
      <c r="J39" s="70"/>
      <c r="K39" s="77"/>
      <c r="L39" s="121"/>
      <c r="M39" s="121"/>
      <c r="N39" s="138"/>
      <c r="O39" s="146"/>
    </row>
    <row r="40" spans="2:15" x14ac:dyDescent="0.25">
      <c r="B40" s="100"/>
      <c r="C40" s="101"/>
      <c r="D40" s="101"/>
      <c r="E40" s="155"/>
      <c r="F40" s="25"/>
      <c r="J40" s="70"/>
      <c r="K40" s="77"/>
      <c r="L40" s="121"/>
      <c r="M40" s="121"/>
      <c r="N40" s="138"/>
      <c r="O40" s="146"/>
    </row>
    <row r="41" spans="2:15" x14ac:dyDescent="0.25">
      <c r="B41" s="100"/>
      <c r="C41" s="101"/>
      <c r="D41" s="101"/>
      <c r="E41" s="155"/>
      <c r="F41" s="25"/>
      <c r="J41" s="70"/>
      <c r="K41" s="77"/>
      <c r="L41" s="121"/>
      <c r="M41" s="121"/>
      <c r="N41" s="138"/>
      <c r="O41" s="146"/>
    </row>
    <row r="42" spans="2:15" x14ac:dyDescent="0.25">
      <c r="B42" s="100"/>
      <c r="C42" s="101"/>
      <c r="D42" s="101"/>
      <c r="E42" s="155"/>
      <c r="F42" s="25"/>
      <c r="J42" s="70"/>
      <c r="K42" s="77"/>
      <c r="L42" s="121"/>
      <c r="M42" s="121"/>
      <c r="N42" s="138"/>
      <c r="O42" s="146"/>
    </row>
    <row r="43" spans="2:15" x14ac:dyDescent="0.25">
      <c r="B43" s="100"/>
      <c r="C43" s="101"/>
      <c r="D43" s="101"/>
      <c r="E43" s="155"/>
      <c r="F43" s="25"/>
      <c r="J43" s="70"/>
      <c r="K43" s="77"/>
      <c r="L43" s="121"/>
      <c r="M43" s="121"/>
      <c r="N43" s="138"/>
      <c r="O43" s="146"/>
    </row>
    <row r="44" spans="2:15" x14ac:dyDescent="0.25">
      <c r="B44" s="100"/>
      <c r="C44" s="101"/>
      <c r="D44" s="101"/>
      <c r="E44" s="155"/>
      <c r="F44" s="25"/>
      <c r="J44" s="70"/>
      <c r="K44" s="77"/>
      <c r="L44" s="121"/>
      <c r="M44" s="121"/>
      <c r="N44" s="138"/>
      <c r="O44" s="146"/>
    </row>
    <row r="45" spans="2:15" x14ac:dyDescent="0.25">
      <c r="B45" s="100"/>
      <c r="C45" s="101"/>
      <c r="D45" s="101"/>
      <c r="E45" s="155"/>
      <c r="F45" s="25"/>
      <c r="J45" s="70"/>
      <c r="K45" s="77"/>
      <c r="L45" s="121"/>
      <c r="M45" s="121"/>
      <c r="N45" s="138"/>
      <c r="O45" s="146"/>
    </row>
    <row r="46" spans="2:15" x14ac:dyDescent="0.25">
      <c r="B46" s="100"/>
      <c r="C46" s="101"/>
      <c r="D46" s="101"/>
      <c r="E46" s="155"/>
      <c r="F46" s="25"/>
      <c r="J46" s="70"/>
      <c r="K46" s="77"/>
      <c r="L46" s="121"/>
      <c r="M46" s="121"/>
      <c r="N46" s="138"/>
      <c r="O46" s="146"/>
    </row>
    <row r="47" spans="2:15" x14ac:dyDescent="0.25">
      <c r="B47" s="100"/>
      <c r="C47" s="101"/>
      <c r="D47" s="101"/>
      <c r="E47" s="155"/>
      <c r="F47" s="25"/>
      <c r="J47" s="70"/>
      <c r="K47" s="77"/>
      <c r="L47" s="121"/>
      <c r="M47" s="121"/>
      <c r="N47" s="138"/>
      <c r="O47" s="146"/>
    </row>
    <row r="48" spans="2:15" x14ac:dyDescent="0.25">
      <c r="B48" s="100"/>
      <c r="C48" s="101"/>
      <c r="D48" s="101"/>
      <c r="E48" s="155"/>
      <c r="F48" s="25"/>
      <c r="J48" s="70"/>
      <c r="K48" s="77"/>
      <c r="L48" s="121"/>
      <c r="M48" s="121"/>
      <c r="N48" s="138"/>
      <c r="O48" s="146"/>
    </row>
    <row r="49" spans="2:15" x14ac:dyDescent="0.25">
      <c r="B49" s="100"/>
      <c r="C49" s="101"/>
      <c r="D49" s="101"/>
      <c r="E49" s="155"/>
      <c r="F49" s="25"/>
      <c r="J49" s="70"/>
      <c r="K49" s="77"/>
      <c r="L49" s="121"/>
      <c r="M49" s="121"/>
      <c r="N49" s="138"/>
      <c r="O49" s="146"/>
    </row>
    <row r="50" spans="2:15" x14ac:dyDescent="0.25">
      <c r="B50" s="100"/>
      <c r="C50" s="101"/>
      <c r="D50" s="101"/>
      <c r="E50" s="155"/>
      <c r="F50" s="25"/>
      <c r="J50" s="70"/>
      <c r="K50" s="77"/>
      <c r="L50" s="121"/>
      <c r="M50" s="121"/>
      <c r="N50" s="138"/>
      <c r="O50" s="146"/>
    </row>
    <row r="51" spans="2:15" x14ac:dyDescent="0.25">
      <c r="B51" s="100"/>
      <c r="C51" s="101"/>
      <c r="D51" s="101"/>
      <c r="E51" s="156"/>
      <c r="F51" s="25"/>
      <c r="J51" s="70"/>
      <c r="K51" s="77"/>
      <c r="L51" s="121"/>
      <c r="M51" s="121"/>
      <c r="N51" s="138"/>
      <c r="O51" s="146"/>
    </row>
    <row r="52" spans="2:15" x14ac:dyDescent="0.25">
      <c r="B52" s="100"/>
      <c r="C52" s="101"/>
      <c r="D52" s="101"/>
      <c r="E52" s="155"/>
      <c r="F52" s="25"/>
      <c r="J52" s="70"/>
      <c r="K52" s="77"/>
      <c r="L52" s="121"/>
      <c r="M52" s="121"/>
      <c r="N52" s="138"/>
      <c r="O52" s="146"/>
    </row>
    <row r="53" spans="2:15" x14ac:dyDescent="0.25">
      <c r="B53" s="100"/>
      <c r="C53" s="101"/>
      <c r="D53" s="101"/>
      <c r="E53" s="155"/>
      <c r="F53" s="25"/>
      <c r="J53" s="70"/>
      <c r="K53" s="77"/>
      <c r="L53" s="121"/>
      <c r="M53" s="121"/>
      <c r="N53" s="138"/>
      <c r="O53" s="146"/>
    </row>
    <row r="54" spans="2:15" x14ac:dyDescent="0.25">
      <c r="B54" s="100"/>
      <c r="C54" s="101"/>
      <c r="D54" s="101"/>
      <c r="E54" s="155"/>
      <c r="F54" s="25"/>
      <c r="J54" s="70"/>
      <c r="K54" s="77"/>
      <c r="L54" s="121"/>
      <c r="M54" s="121"/>
      <c r="N54" s="138"/>
      <c r="O54" s="146"/>
    </row>
    <row r="55" spans="2:15" x14ac:dyDescent="0.25">
      <c r="B55" s="100"/>
      <c r="C55" s="101"/>
      <c r="D55" s="101"/>
      <c r="E55" s="155"/>
      <c r="F55" s="25"/>
      <c r="J55" s="70"/>
      <c r="K55" s="77"/>
      <c r="L55" s="121"/>
      <c r="M55" s="121"/>
      <c r="N55" s="138"/>
      <c r="O55" s="146"/>
    </row>
    <row r="56" spans="2:15" x14ac:dyDescent="0.25">
      <c r="B56" s="100"/>
      <c r="C56" s="101"/>
      <c r="D56" s="101"/>
      <c r="E56" s="155"/>
      <c r="F56" s="25"/>
    </row>
    <row r="57" spans="2:15" x14ac:dyDescent="0.25">
      <c r="B57" s="100"/>
      <c r="C57" s="101"/>
      <c r="D57" s="101"/>
      <c r="E57" s="155"/>
      <c r="F57" s="25"/>
    </row>
    <row r="58" spans="2:15" x14ac:dyDescent="0.25">
      <c r="B58" s="100"/>
      <c r="C58" s="101"/>
      <c r="D58" s="101"/>
      <c r="E58" s="155"/>
      <c r="F58" s="25"/>
    </row>
    <row r="59" spans="2:15" x14ac:dyDescent="0.25">
      <c r="B59" s="100"/>
      <c r="C59" s="101"/>
      <c r="D59" s="101"/>
      <c r="E59" s="155"/>
      <c r="F59" s="25"/>
    </row>
    <row r="60" spans="2:15" x14ac:dyDescent="0.25">
      <c r="B60" s="100"/>
      <c r="C60" s="101"/>
      <c r="D60" s="101"/>
      <c r="E60" s="155"/>
      <c r="F60" s="25"/>
    </row>
    <row r="61" spans="2:15" x14ac:dyDescent="0.25">
      <c r="B61" s="100"/>
      <c r="C61" s="101"/>
      <c r="D61" s="101"/>
      <c r="E61" s="155"/>
      <c r="F61" s="25"/>
    </row>
    <row r="62" spans="2:15" x14ac:dyDescent="0.25">
      <c r="F62" s="16"/>
    </row>
    <row r="63" spans="2:15" x14ac:dyDescent="0.25">
      <c r="F63" s="16"/>
    </row>
    <row r="64" spans="2:15" x14ac:dyDescent="0.25">
      <c r="F64" s="16"/>
    </row>
    <row r="65" spans="6:6" x14ac:dyDescent="0.25">
      <c r="F65" s="16"/>
    </row>
    <row r="66" spans="6:6" x14ac:dyDescent="0.25">
      <c r="F66" s="16"/>
    </row>
    <row r="67" spans="6:6" x14ac:dyDescent="0.25">
      <c r="F67" s="16"/>
    </row>
    <row r="68" spans="6:6" x14ac:dyDescent="0.25">
      <c r="F68" s="16"/>
    </row>
    <row r="69" spans="6:6" x14ac:dyDescent="0.25">
      <c r="F69" s="16"/>
    </row>
    <row r="70" spans="6:6" x14ac:dyDescent="0.25">
      <c r="F70" s="16"/>
    </row>
    <row r="71" spans="6:6" x14ac:dyDescent="0.25">
      <c r="F71" s="16"/>
    </row>
    <row r="72" spans="6:6" x14ac:dyDescent="0.25">
      <c r="F72" s="16"/>
    </row>
    <row r="73" spans="6:6" x14ac:dyDescent="0.25">
      <c r="F73" s="16"/>
    </row>
    <row r="74" spans="6:6" x14ac:dyDescent="0.25">
      <c r="F74" s="16"/>
    </row>
    <row r="75" spans="6:6" x14ac:dyDescent="0.25">
      <c r="F75" s="16"/>
    </row>
    <row r="76" spans="6:6" x14ac:dyDescent="0.25">
      <c r="F76" s="16"/>
    </row>
    <row r="77" spans="6:6" x14ac:dyDescent="0.25">
      <c r="F77" s="16"/>
    </row>
    <row r="78" spans="6:6" x14ac:dyDescent="0.25">
      <c r="F78" s="16"/>
    </row>
    <row r="79" spans="6:6" x14ac:dyDescent="0.25">
      <c r="F79" s="16"/>
    </row>
    <row r="80" spans="6:6" x14ac:dyDescent="0.25">
      <c r="F80" s="16"/>
    </row>
    <row r="81" spans="6:6" x14ac:dyDescent="0.25">
      <c r="F81" s="16"/>
    </row>
    <row r="82" spans="6:6" x14ac:dyDescent="0.25">
      <c r="F82" s="16"/>
    </row>
    <row r="83" spans="6:6" x14ac:dyDescent="0.25">
      <c r="F83" s="16"/>
    </row>
    <row r="84" spans="6:6" x14ac:dyDescent="0.25">
      <c r="F84" s="16"/>
    </row>
    <row r="85" spans="6:6" x14ac:dyDescent="0.25">
      <c r="F85" s="16"/>
    </row>
    <row r="86" spans="6:6" x14ac:dyDescent="0.25">
      <c r="F86" s="16"/>
    </row>
    <row r="87" spans="6:6" x14ac:dyDescent="0.25">
      <c r="F87" s="16"/>
    </row>
    <row r="88" spans="6:6" x14ac:dyDescent="0.25">
      <c r="F88" s="16"/>
    </row>
    <row r="89" spans="6:6" x14ac:dyDescent="0.25">
      <c r="F89" s="16"/>
    </row>
    <row r="90" spans="6:6" x14ac:dyDescent="0.25">
      <c r="F90" s="16"/>
    </row>
    <row r="91" spans="6:6" x14ac:dyDescent="0.25">
      <c r="F91" s="16"/>
    </row>
    <row r="92" spans="6:6" x14ac:dyDescent="0.25">
      <c r="F92" s="16"/>
    </row>
    <row r="93" spans="6:6" x14ac:dyDescent="0.25">
      <c r="F93" s="16"/>
    </row>
    <row r="94" spans="6:6" x14ac:dyDescent="0.25">
      <c r="F94" s="16"/>
    </row>
    <row r="95" spans="6:6" x14ac:dyDescent="0.25">
      <c r="F95" s="16"/>
    </row>
    <row r="96" spans="6:6" x14ac:dyDescent="0.25">
      <c r="F96" s="16"/>
    </row>
    <row r="97" spans="6:6" x14ac:dyDescent="0.25">
      <c r="F97" s="16"/>
    </row>
    <row r="98" spans="6:6" x14ac:dyDescent="0.25">
      <c r="F98" s="16"/>
    </row>
    <row r="99" spans="6:6" x14ac:dyDescent="0.25">
      <c r="F99" s="16"/>
    </row>
    <row r="100" spans="6:6" x14ac:dyDescent="0.25">
      <c r="F100" s="16"/>
    </row>
    <row r="101" spans="6:6" x14ac:dyDescent="0.25">
      <c r="F101" s="16"/>
    </row>
    <row r="102" spans="6:6" x14ac:dyDescent="0.25">
      <c r="F102" s="16"/>
    </row>
    <row r="103" spans="6:6" x14ac:dyDescent="0.25">
      <c r="F103" s="16"/>
    </row>
    <row r="104" spans="6:6" x14ac:dyDescent="0.25">
      <c r="F104" s="16"/>
    </row>
    <row r="105" spans="6:6" x14ac:dyDescent="0.25">
      <c r="F105" s="16"/>
    </row>
    <row r="106" spans="6:6" x14ac:dyDescent="0.25">
      <c r="F106" s="16"/>
    </row>
    <row r="107" spans="6:6" x14ac:dyDescent="0.25">
      <c r="F107" s="16"/>
    </row>
    <row r="108" spans="6:6" x14ac:dyDescent="0.25">
      <c r="F108" s="16"/>
    </row>
    <row r="109" spans="6:6" x14ac:dyDescent="0.25">
      <c r="F109" s="16"/>
    </row>
    <row r="110" spans="6:6" x14ac:dyDescent="0.25">
      <c r="F110" s="16"/>
    </row>
    <row r="111" spans="6:6" x14ac:dyDescent="0.25">
      <c r="F111" s="16"/>
    </row>
    <row r="112" spans="6:6" x14ac:dyDescent="0.25">
      <c r="F112" s="16"/>
    </row>
    <row r="113" spans="6:6" x14ac:dyDescent="0.25">
      <c r="F113" s="16"/>
    </row>
    <row r="114" spans="6:6" x14ac:dyDescent="0.25">
      <c r="F114" s="16"/>
    </row>
    <row r="115" spans="6:6" x14ac:dyDescent="0.25">
      <c r="F115" s="16"/>
    </row>
    <row r="116" spans="6:6" x14ac:dyDescent="0.25">
      <c r="F116" s="16"/>
    </row>
    <row r="117" spans="6:6" x14ac:dyDescent="0.25">
      <c r="F117" s="16"/>
    </row>
    <row r="118" spans="6:6" x14ac:dyDescent="0.25">
      <c r="F118" s="16"/>
    </row>
    <row r="119" spans="6:6" x14ac:dyDescent="0.25">
      <c r="F119" s="16"/>
    </row>
    <row r="120" spans="6:6" x14ac:dyDescent="0.25">
      <c r="F120" s="16"/>
    </row>
    <row r="121" spans="6:6" x14ac:dyDescent="0.25">
      <c r="F121" s="16"/>
    </row>
    <row r="122" spans="6:6" x14ac:dyDescent="0.25">
      <c r="F122" s="16"/>
    </row>
    <row r="123" spans="6:6" x14ac:dyDescent="0.25">
      <c r="F123" s="16"/>
    </row>
    <row r="124" spans="6:6" x14ac:dyDescent="0.25">
      <c r="F124" s="16"/>
    </row>
    <row r="125" spans="6:6" x14ac:dyDescent="0.25">
      <c r="F125" s="16"/>
    </row>
    <row r="126" spans="6:6" x14ac:dyDescent="0.25">
      <c r="F126" s="16"/>
    </row>
    <row r="127" spans="6:6" x14ac:dyDescent="0.25">
      <c r="F127" s="16"/>
    </row>
    <row r="128" spans="6:6" x14ac:dyDescent="0.25">
      <c r="F128" s="16"/>
    </row>
    <row r="129" spans="6:6" x14ac:dyDescent="0.25">
      <c r="F129" s="16"/>
    </row>
    <row r="130" spans="6:6" x14ac:dyDescent="0.25">
      <c r="F130" s="16"/>
    </row>
    <row r="131" spans="6:6" x14ac:dyDescent="0.25">
      <c r="F131" s="16"/>
    </row>
    <row r="132" spans="6:6" x14ac:dyDescent="0.25">
      <c r="F132" s="16"/>
    </row>
  </sheetData>
  <printOptions gridLines="1"/>
  <pageMargins left="0.74803149606299213" right="0.15748031496062992" top="0.86614173228346458" bottom="0.19685039370078741" header="0.35433070866141736" footer="0.15748031496062992"/>
  <pageSetup paperSize="9" orientation="portrait" r:id="rId1"/>
  <headerFooter alignWithMargins="0">
    <oddHeader>&amp;L&amp;"-,Fet"SVENSKA KENNELKLUBBEN&amp;C&amp;"-,Fet"&amp;12&amp;A   *&amp;R&amp;"-,Fet"SKK  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workbookViewId="0">
      <selection activeCell="E31" sqref="E31"/>
    </sheetView>
  </sheetViews>
  <sheetFormatPr defaultColWidth="9.75" defaultRowHeight="15" x14ac:dyDescent="0.25"/>
  <cols>
    <col min="1" max="1" width="8" style="82" customWidth="1"/>
    <col min="2" max="2" width="35.5" style="86" bestFit="1" customWidth="1"/>
    <col min="3" max="3" width="12.75" style="86" customWidth="1"/>
    <col min="4" max="4" width="10.375" style="82" customWidth="1"/>
    <col min="5" max="5" width="10.5" style="82" customWidth="1"/>
    <col min="6" max="6" width="11.375" style="82" customWidth="1"/>
    <col min="7" max="16384" width="9.75" style="82"/>
  </cols>
  <sheetData>
    <row r="1" spans="1:15" x14ac:dyDescent="0.25">
      <c r="A1" s="102"/>
      <c r="B1" s="103" t="s">
        <v>3</v>
      </c>
      <c r="C1" s="104" t="s">
        <v>402</v>
      </c>
      <c r="D1" s="104" t="s">
        <v>384</v>
      </c>
      <c r="E1" s="81" t="s">
        <v>1</v>
      </c>
      <c r="F1" s="81" t="s">
        <v>2</v>
      </c>
    </row>
    <row r="2" spans="1:15" x14ac:dyDescent="0.25">
      <c r="A2" s="157">
        <v>1</v>
      </c>
      <c r="B2" s="123" t="s">
        <v>243</v>
      </c>
      <c r="C2" s="124">
        <v>44</v>
      </c>
      <c r="D2" s="137">
        <v>118</v>
      </c>
      <c r="E2" s="158">
        <f t="shared" ref="E2:E21" si="0">C2-D2</f>
        <v>-74</v>
      </c>
      <c r="F2" s="83">
        <f t="shared" ref="F2:F22" si="1">E2/D2</f>
        <v>-0.6271186440677966</v>
      </c>
      <c r="G2" s="84"/>
      <c r="H2" s="158"/>
      <c r="I2" s="158"/>
      <c r="J2" s="70"/>
      <c r="K2" s="77"/>
      <c r="L2" s="121"/>
      <c r="M2" s="121"/>
      <c r="N2" s="138"/>
      <c r="O2" s="146"/>
    </row>
    <row r="3" spans="1:15" x14ac:dyDescent="0.25">
      <c r="A3" s="157">
        <v>2</v>
      </c>
      <c r="B3" s="123" t="s">
        <v>192</v>
      </c>
      <c r="C3" s="124">
        <v>62</v>
      </c>
      <c r="D3" s="137">
        <v>107</v>
      </c>
      <c r="E3" s="158">
        <f t="shared" si="0"/>
        <v>-45</v>
      </c>
      <c r="F3" s="83">
        <f t="shared" si="1"/>
        <v>-0.42056074766355139</v>
      </c>
      <c r="G3" s="84"/>
      <c r="H3" s="158"/>
      <c r="I3" s="158"/>
      <c r="J3" s="70"/>
      <c r="K3" s="77"/>
      <c r="L3" s="121"/>
      <c r="M3" s="121"/>
      <c r="N3" s="138"/>
      <c r="O3" s="146"/>
    </row>
    <row r="4" spans="1:15" x14ac:dyDescent="0.25">
      <c r="A4" s="157">
        <v>3</v>
      </c>
      <c r="B4" s="123" t="s">
        <v>203</v>
      </c>
      <c r="C4" s="124">
        <v>253</v>
      </c>
      <c r="D4" s="137">
        <v>386</v>
      </c>
      <c r="E4" s="158">
        <f t="shared" si="0"/>
        <v>-133</v>
      </c>
      <c r="F4" s="83">
        <f t="shared" si="1"/>
        <v>-0.34455958549222798</v>
      </c>
      <c r="G4" s="84"/>
      <c r="H4" s="158"/>
      <c r="I4" s="158"/>
      <c r="J4" s="70"/>
      <c r="K4" s="77"/>
      <c r="L4" s="121"/>
      <c r="M4" s="121"/>
      <c r="N4" s="138"/>
      <c r="O4" s="146"/>
    </row>
    <row r="5" spans="1:15" x14ac:dyDescent="0.25">
      <c r="A5" s="157">
        <v>4</v>
      </c>
      <c r="B5" s="123" t="s">
        <v>23</v>
      </c>
      <c r="C5" s="124">
        <v>146</v>
      </c>
      <c r="D5" s="137">
        <v>211</v>
      </c>
      <c r="E5" s="158">
        <f t="shared" si="0"/>
        <v>-65</v>
      </c>
      <c r="F5" s="83">
        <f t="shared" si="1"/>
        <v>-0.30805687203791471</v>
      </c>
      <c r="G5" s="84"/>
      <c r="H5" s="158"/>
      <c r="I5" s="158"/>
      <c r="J5" s="70"/>
      <c r="K5" s="77"/>
      <c r="L5" s="121"/>
      <c r="M5" s="121"/>
      <c r="N5" s="138"/>
      <c r="O5" s="146"/>
    </row>
    <row r="6" spans="1:15" x14ac:dyDescent="0.25">
      <c r="A6" s="157">
        <v>5</v>
      </c>
      <c r="B6" s="123" t="s">
        <v>198</v>
      </c>
      <c r="C6" s="124">
        <v>74</v>
      </c>
      <c r="D6" s="137">
        <v>106</v>
      </c>
      <c r="E6" s="158">
        <f t="shared" si="0"/>
        <v>-32</v>
      </c>
      <c r="F6" s="83">
        <f t="shared" si="1"/>
        <v>-0.30188679245283018</v>
      </c>
      <c r="G6" s="84"/>
      <c r="H6" s="158"/>
      <c r="I6" s="158"/>
      <c r="J6" s="70"/>
      <c r="K6" s="77"/>
      <c r="L6" s="121"/>
      <c r="M6" s="121"/>
      <c r="N6" s="138"/>
      <c r="O6" s="146"/>
    </row>
    <row r="7" spans="1:15" x14ac:dyDescent="0.25">
      <c r="A7" s="157">
        <v>6</v>
      </c>
      <c r="B7" s="123" t="s">
        <v>16</v>
      </c>
      <c r="C7" s="124">
        <v>184</v>
      </c>
      <c r="D7" s="137">
        <v>262</v>
      </c>
      <c r="E7" s="158">
        <f t="shared" si="0"/>
        <v>-78</v>
      </c>
      <c r="F7" s="83">
        <f t="shared" si="1"/>
        <v>-0.29770992366412213</v>
      </c>
      <c r="G7" s="84"/>
      <c r="H7" s="158"/>
      <c r="I7" s="158"/>
      <c r="J7" s="70"/>
      <c r="K7" s="77"/>
      <c r="L7" s="121"/>
      <c r="M7" s="121"/>
      <c r="N7" s="138"/>
      <c r="O7" s="146"/>
    </row>
    <row r="8" spans="1:15" x14ac:dyDescent="0.25">
      <c r="A8" s="157">
        <v>7</v>
      </c>
      <c r="B8" s="123" t="s">
        <v>38</v>
      </c>
      <c r="C8" s="124">
        <v>186</v>
      </c>
      <c r="D8" s="137">
        <v>253</v>
      </c>
      <c r="E8" s="158">
        <f t="shared" si="0"/>
        <v>-67</v>
      </c>
      <c r="F8" s="83">
        <f t="shared" si="1"/>
        <v>-0.2648221343873518</v>
      </c>
      <c r="G8" s="84"/>
      <c r="H8" s="158"/>
      <c r="I8" s="158"/>
      <c r="J8" s="70"/>
      <c r="K8" s="77"/>
      <c r="L8" s="121"/>
      <c r="M8" s="121"/>
      <c r="N8" s="138"/>
      <c r="O8" s="146"/>
    </row>
    <row r="9" spans="1:15" x14ac:dyDescent="0.25">
      <c r="A9" s="157">
        <v>8</v>
      </c>
      <c r="B9" s="123" t="s">
        <v>118</v>
      </c>
      <c r="C9" s="124">
        <v>99</v>
      </c>
      <c r="D9" s="137">
        <v>129</v>
      </c>
      <c r="E9" s="158">
        <f t="shared" si="0"/>
        <v>-30</v>
      </c>
      <c r="F9" s="83">
        <f t="shared" si="1"/>
        <v>-0.23255813953488372</v>
      </c>
      <c r="G9" s="84"/>
      <c r="H9" s="158"/>
      <c r="I9" s="158"/>
      <c r="J9" s="70"/>
      <c r="K9" s="77"/>
      <c r="L9" s="121"/>
      <c r="M9" s="121"/>
      <c r="N9" s="138"/>
      <c r="O9" s="146"/>
    </row>
    <row r="10" spans="1:15" x14ac:dyDescent="0.25">
      <c r="A10" s="157">
        <v>9</v>
      </c>
      <c r="B10" s="123" t="s">
        <v>189</v>
      </c>
      <c r="C10" s="124">
        <v>81</v>
      </c>
      <c r="D10" s="137">
        <v>105</v>
      </c>
      <c r="E10" s="158">
        <f t="shared" si="0"/>
        <v>-24</v>
      </c>
      <c r="F10" s="83">
        <f t="shared" si="1"/>
        <v>-0.22857142857142856</v>
      </c>
      <c r="G10" s="84"/>
      <c r="H10" s="158"/>
      <c r="I10" s="158"/>
      <c r="J10" s="70"/>
      <c r="K10" s="77"/>
      <c r="L10" s="121"/>
      <c r="M10" s="121"/>
      <c r="N10" s="138"/>
      <c r="O10" s="146"/>
    </row>
    <row r="11" spans="1:15" x14ac:dyDescent="0.25">
      <c r="A11" s="157">
        <v>10</v>
      </c>
      <c r="B11" s="123" t="s">
        <v>42</v>
      </c>
      <c r="C11" s="124">
        <v>88</v>
      </c>
      <c r="D11" s="137">
        <v>113</v>
      </c>
      <c r="E11" s="158">
        <f t="shared" si="0"/>
        <v>-25</v>
      </c>
      <c r="F11" s="83">
        <f t="shared" si="1"/>
        <v>-0.22123893805309736</v>
      </c>
      <c r="G11" s="84"/>
      <c r="H11" s="158"/>
      <c r="I11" s="158"/>
      <c r="J11" s="70"/>
      <c r="K11" s="77"/>
      <c r="L11" s="121"/>
      <c r="M11" s="121"/>
      <c r="N11" s="138"/>
      <c r="O11" s="146"/>
    </row>
    <row r="12" spans="1:15" x14ac:dyDescent="0.25">
      <c r="A12" s="157">
        <v>11</v>
      </c>
      <c r="B12" s="123" t="s">
        <v>303</v>
      </c>
      <c r="C12" s="124">
        <v>1885</v>
      </c>
      <c r="D12" s="137">
        <v>2378</v>
      </c>
      <c r="E12" s="158">
        <f t="shared" si="0"/>
        <v>-493</v>
      </c>
      <c r="F12" s="83">
        <f t="shared" si="1"/>
        <v>-0.2073170731707317</v>
      </c>
      <c r="G12" s="84"/>
      <c r="H12" s="158"/>
      <c r="I12" s="158"/>
      <c r="J12" s="70"/>
      <c r="K12" s="77"/>
      <c r="L12" s="121"/>
      <c r="M12" s="121"/>
      <c r="N12" s="138"/>
      <c r="O12" s="146"/>
    </row>
    <row r="13" spans="1:15" x14ac:dyDescent="0.25">
      <c r="A13" s="157">
        <v>12</v>
      </c>
      <c r="B13" s="123" t="s">
        <v>213</v>
      </c>
      <c r="C13" s="124">
        <v>172</v>
      </c>
      <c r="D13" s="137">
        <v>216</v>
      </c>
      <c r="E13" s="158">
        <f t="shared" si="0"/>
        <v>-44</v>
      </c>
      <c r="F13" s="83">
        <f t="shared" si="1"/>
        <v>-0.20370370370370369</v>
      </c>
      <c r="G13" s="84"/>
      <c r="H13" s="158"/>
      <c r="I13" s="158"/>
      <c r="J13" s="70"/>
      <c r="K13" s="77"/>
      <c r="L13" s="121"/>
      <c r="M13" s="121"/>
      <c r="N13" s="138"/>
      <c r="O13" s="146"/>
    </row>
    <row r="14" spans="1:15" x14ac:dyDescent="0.25">
      <c r="A14" s="157">
        <v>13</v>
      </c>
      <c r="B14" s="123" t="s">
        <v>89</v>
      </c>
      <c r="C14" s="124">
        <v>118</v>
      </c>
      <c r="D14" s="137">
        <v>148</v>
      </c>
      <c r="E14" s="158">
        <f t="shared" si="0"/>
        <v>-30</v>
      </c>
      <c r="F14" s="83">
        <f t="shared" si="1"/>
        <v>-0.20270270270270271</v>
      </c>
      <c r="G14" s="84"/>
      <c r="H14" s="158"/>
      <c r="I14" s="158"/>
      <c r="J14" s="70"/>
      <c r="K14" s="77"/>
      <c r="L14" s="121"/>
      <c r="M14" s="121"/>
      <c r="N14" s="138"/>
      <c r="O14" s="146"/>
    </row>
    <row r="15" spans="1:15" x14ac:dyDescent="0.25">
      <c r="A15" s="157">
        <v>14</v>
      </c>
      <c r="B15" s="123" t="s">
        <v>212</v>
      </c>
      <c r="C15" s="124">
        <v>293</v>
      </c>
      <c r="D15" s="137">
        <v>363</v>
      </c>
      <c r="E15" s="158">
        <f t="shared" si="0"/>
        <v>-70</v>
      </c>
      <c r="F15" s="83">
        <f t="shared" si="1"/>
        <v>-0.1928374655647383</v>
      </c>
      <c r="G15" s="84"/>
      <c r="H15" s="158"/>
      <c r="I15" s="158"/>
      <c r="J15" s="70"/>
      <c r="K15" s="77"/>
      <c r="L15" s="121"/>
      <c r="M15" s="121"/>
      <c r="N15" s="138"/>
      <c r="O15" s="146"/>
    </row>
    <row r="16" spans="1:15" x14ac:dyDescent="0.25">
      <c r="A16" s="157">
        <v>15</v>
      </c>
      <c r="B16" s="123" t="s">
        <v>155</v>
      </c>
      <c r="C16" s="124">
        <v>93</v>
      </c>
      <c r="D16" s="137">
        <v>115</v>
      </c>
      <c r="E16" s="158">
        <f t="shared" si="0"/>
        <v>-22</v>
      </c>
      <c r="F16" s="83">
        <f t="shared" si="1"/>
        <v>-0.19130434782608696</v>
      </c>
      <c r="G16" s="84"/>
      <c r="H16" s="158"/>
      <c r="I16" s="158"/>
      <c r="J16" s="70"/>
      <c r="K16" s="77"/>
      <c r="L16" s="121"/>
      <c r="M16" s="121"/>
      <c r="N16" s="138"/>
      <c r="O16" s="146"/>
    </row>
    <row r="17" spans="1:15" x14ac:dyDescent="0.25">
      <c r="A17" s="157">
        <v>16</v>
      </c>
      <c r="B17" s="123" t="s">
        <v>84</v>
      </c>
      <c r="C17" s="124">
        <v>151</v>
      </c>
      <c r="D17" s="137">
        <v>186</v>
      </c>
      <c r="E17" s="158">
        <f t="shared" si="0"/>
        <v>-35</v>
      </c>
      <c r="F17" s="83">
        <f t="shared" si="1"/>
        <v>-0.18817204301075269</v>
      </c>
      <c r="G17" s="84"/>
      <c r="H17" s="158"/>
      <c r="I17" s="158"/>
      <c r="J17" s="70"/>
      <c r="K17" s="77"/>
      <c r="L17" s="121"/>
      <c r="M17" s="121"/>
      <c r="N17" s="138"/>
      <c r="O17" s="146"/>
    </row>
    <row r="18" spans="1:15" x14ac:dyDescent="0.25">
      <c r="A18" s="157">
        <v>17</v>
      </c>
      <c r="B18" s="123" t="s">
        <v>112</v>
      </c>
      <c r="C18" s="124">
        <v>98</v>
      </c>
      <c r="D18" s="137">
        <v>120</v>
      </c>
      <c r="E18" s="158">
        <f t="shared" si="0"/>
        <v>-22</v>
      </c>
      <c r="F18" s="83">
        <f t="shared" si="1"/>
        <v>-0.18333333333333332</v>
      </c>
      <c r="G18" s="84"/>
      <c r="H18" s="158"/>
      <c r="I18" s="158"/>
      <c r="J18" s="70"/>
      <c r="K18" s="77"/>
      <c r="L18" s="121"/>
      <c r="M18" s="121"/>
      <c r="N18" s="138"/>
      <c r="O18" s="146"/>
    </row>
    <row r="19" spans="1:15" x14ac:dyDescent="0.25">
      <c r="A19" s="157">
        <v>18</v>
      </c>
      <c r="B19" s="123" t="s">
        <v>174</v>
      </c>
      <c r="C19" s="124">
        <v>145</v>
      </c>
      <c r="D19" s="137">
        <v>176</v>
      </c>
      <c r="E19" s="158">
        <f t="shared" si="0"/>
        <v>-31</v>
      </c>
      <c r="F19" s="83">
        <f t="shared" si="1"/>
        <v>-0.17613636363636365</v>
      </c>
      <c r="G19" s="84"/>
      <c r="H19" s="158"/>
      <c r="I19" s="158"/>
      <c r="J19" s="70"/>
      <c r="K19" s="77"/>
      <c r="L19" s="121"/>
      <c r="M19" s="121"/>
      <c r="N19" s="138"/>
      <c r="O19" s="146"/>
    </row>
    <row r="20" spans="1:15" x14ac:dyDescent="0.25">
      <c r="A20" s="157">
        <v>19</v>
      </c>
      <c r="B20" s="123" t="s">
        <v>176</v>
      </c>
      <c r="C20" s="124">
        <v>182</v>
      </c>
      <c r="D20" s="137">
        <v>219</v>
      </c>
      <c r="E20" s="158">
        <f t="shared" si="0"/>
        <v>-37</v>
      </c>
      <c r="F20" s="83">
        <f t="shared" si="1"/>
        <v>-0.16894977168949771</v>
      </c>
      <c r="G20" s="84"/>
      <c r="H20" s="158"/>
      <c r="I20" s="158"/>
      <c r="J20" s="70"/>
      <c r="K20" s="77"/>
      <c r="L20" s="121"/>
      <c r="M20" s="121"/>
      <c r="N20" s="138"/>
      <c r="O20" s="146"/>
    </row>
    <row r="21" spans="1:15" x14ac:dyDescent="0.25">
      <c r="A21" s="157">
        <v>20</v>
      </c>
      <c r="B21" s="123" t="s">
        <v>44</v>
      </c>
      <c r="C21" s="124">
        <v>104</v>
      </c>
      <c r="D21" s="137">
        <v>125</v>
      </c>
      <c r="E21" s="158">
        <f t="shared" si="0"/>
        <v>-21</v>
      </c>
      <c r="F21" s="83">
        <f t="shared" si="1"/>
        <v>-0.16800000000000001</v>
      </c>
      <c r="G21" s="84"/>
      <c r="H21" s="158"/>
      <c r="I21" s="158"/>
      <c r="J21" s="70"/>
      <c r="K21" s="77"/>
      <c r="L21" s="121"/>
      <c r="M21" s="121"/>
      <c r="N21" s="138"/>
      <c r="O21" s="146"/>
    </row>
    <row r="22" spans="1:15" x14ac:dyDescent="0.25">
      <c r="B22" s="159" t="s">
        <v>22</v>
      </c>
      <c r="C22" s="105">
        <f>SUM(C2:C21)</f>
        <v>4458</v>
      </c>
      <c r="D22" s="105">
        <f>SUM(D2:D21)</f>
        <v>5836</v>
      </c>
      <c r="E22" s="105">
        <f>SUM(E2:E21)</f>
        <v>-1378</v>
      </c>
      <c r="F22" s="106">
        <f t="shared" si="1"/>
        <v>-0.2361206305688828</v>
      </c>
      <c r="G22" s="84"/>
      <c r="J22" s="70"/>
      <c r="K22" s="77"/>
      <c r="L22" s="121"/>
      <c r="M22" s="121"/>
      <c r="N22" s="138"/>
      <c r="O22" s="146"/>
    </row>
    <row r="23" spans="1:15" x14ac:dyDescent="0.25">
      <c r="A23" s="107"/>
      <c r="B23" s="105"/>
      <c r="C23" s="108"/>
      <c r="D23" s="101"/>
      <c r="E23" s="109"/>
      <c r="G23" s="84"/>
      <c r="J23" s="70"/>
      <c r="K23" s="77"/>
      <c r="L23" s="121"/>
      <c r="M23" s="121"/>
      <c r="N23" s="138"/>
      <c r="O23" s="146"/>
    </row>
    <row r="24" spans="1:15" x14ac:dyDescent="0.25">
      <c r="A24" s="160" t="s">
        <v>278</v>
      </c>
      <c r="B24" s="161" t="s">
        <v>404</v>
      </c>
      <c r="C24" s="108"/>
      <c r="D24" s="101"/>
      <c r="E24" s="109"/>
      <c r="G24" s="84"/>
      <c r="J24" s="70"/>
      <c r="K24" s="77"/>
      <c r="L24" s="121"/>
      <c r="M24" s="121"/>
      <c r="N24" s="138"/>
      <c r="O24" s="146"/>
    </row>
    <row r="25" spans="1:15" x14ac:dyDescent="0.25">
      <c r="A25" s="110"/>
      <c r="B25" s="111"/>
      <c r="C25" s="101"/>
      <c r="D25" s="101"/>
      <c r="E25" s="85"/>
      <c r="G25" s="84"/>
      <c r="J25" s="70"/>
      <c r="K25" s="77"/>
      <c r="L25" s="121"/>
      <c r="M25" s="121"/>
      <c r="N25" s="138"/>
      <c r="O25" s="146"/>
    </row>
    <row r="26" spans="1:15" x14ac:dyDescent="0.25">
      <c r="A26" s="110"/>
      <c r="B26" s="111"/>
      <c r="C26" s="101"/>
      <c r="D26" s="101"/>
      <c r="E26" s="85"/>
      <c r="G26" s="84"/>
      <c r="J26" s="70"/>
      <c r="K26" s="77"/>
      <c r="L26" s="121"/>
      <c r="M26" s="121"/>
      <c r="N26" s="138"/>
      <c r="O26" s="146"/>
    </row>
    <row r="27" spans="1:15" x14ac:dyDescent="0.25">
      <c r="A27" s="110"/>
      <c r="B27" s="111"/>
      <c r="C27" s="101"/>
      <c r="D27" s="101"/>
      <c r="E27" s="85"/>
      <c r="G27" s="84"/>
      <c r="J27" s="70"/>
      <c r="K27" s="77"/>
      <c r="L27" s="121"/>
      <c r="M27" s="121"/>
      <c r="N27" s="138"/>
      <c r="O27" s="146"/>
    </row>
    <row r="28" spans="1:15" x14ac:dyDescent="0.25">
      <c r="A28" s="112"/>
      <c r="B28" s="100"/>
      <c r="C28" s="101"/>
      <c r="D28" s="101"/>
      <c r="E28" s="158"/>
      <c r="F28" s="83"/>
      <c r="G28" s="162"/>
      <c r="J28" s="70"/>
      <c r="K28" s="77"/>
      <c r="L28" s="121"/>
      <c r="M28" s="121"/>
      <c r="N28" s="138"/>
      <c r="O28" s="146"/>
    </row>
    <row r="29" spans="1:15" x14ac:dyDescent="0.25">
      <c r="A29" s="112"/>
      <c r="B29" s="100"/>
      <c r="C29" s="101"/>
      <c r="D29" s="101"/>
      <c r="E29" s="158"/>
      <c r="F29" s="83"/>
      <c r="G29" s="162"/>
      <c r="J29" s="70"/>
      <c r="K29" s="77"/>
      <c r="L29" s="121"/>
      <c r="M29" s="121"/>
      <c r="N29" s="138"/>
      <c r="O29" s="146"/>
    </row>
    <row r="30" spans="1:15" x14ac:dyDescent="0.25">
      <c r="A30" s="112"/>
      <c r="B30" s="100"/>
      <c r="C30" s="101"/>
      <c r="D30" s="101"/>
      <c r="E30" s="158"/>
      <c r="F30" s="83"/>
      <c r="G30" s="162"/>
      <c r="J30" s="70"/>
      <c r="K30" s="77"/>
      <c r="L30" s="121"/>
      <c r="M30" s="121"/>
      <c r="N30" s="138"/>
      <c r="O30" s="146"/>
    </row>
    <row r="31" spans="1:15" x14ac:dyDescent="0.25">
      <c r="A31" s="112"/>
      <c r="B31" s="100"/>
      <c r="C31" s="101"/>
      <c r="D31" s="101"/>
      <c r="E31" s="158"/>
      <c r="F31" s="83"/>
      <c r="G31" s="162"/>
      <c r="J31" s="70"/>
      <c r="K31" s="77"/>
      <c r="L31" s="121"/>
      <c r="M31" s="121"/>
      <c r="N31" s="138"/>
      <c r="O31" s="146"/>
    </row>
    <row r="32" spans="1:15" x14ac:dyDescent="0.25">
      <c r="A32" s="112"/>
      <c r="B32" s="100"/>
      <c r="C32" s="101"/>
      <c r="D32" s="101"/>
      <c r="E32" s="158"/>
      <c r="F32" s="83"/>
      <c r="G32" s="162"/>
      <c r="J32" s="70"/>
      <c r="K32" s="77"/>
      <c r="L32" s="121"/>
      <c r="M32" s="121"/>
      <c r="N32" s="138"/>
      <c r="O32" s="146"/>
    </row>
    <row r="33" spans="1:15" x14ac:dyDescent="0.25">
      <c r="A33" s="112"/>
      <c r="B33" s="100"/>
      <c r="C33" s="101"/>
      <c r="D33" s="101"/>
      <c r="E33" s="158"/>
      <c r="F33" s="83"/>
      <c r="G33" s="162"/>
      <c r="J33" s="70"/>
      <c r="K33" s="77"/>
      <c r="L33" s="121"/>
      <c r="M33" s="121"/>
      <c r="N33" s="138"/>
      <c r="O33" s="146"/>
    </row>
    <row r="34" spans="1:15" x14ac:dyDescent="0.25">
      <c r="A34" s="112"/>
      <c r="B34" s="100"/>
      <c r="C34" s="101"/>
      <c r="D34" s="101"/>
      <c r="E34" s="158"/>
      <c r="F34" s="83"/>
      <c r="G34" s="162"/>
      <c r="J34" s="70"/>
      <c r="K34" s="77"/>
      <c r="L34" s="121"/>
      <c r="M34" s="121"/>
      <c r="N34" s="138"/>
      <c r="O34" s="146"/>
    </row>
    <row r="35" spans="1:15" x14ac:dyDescent="0.25">
      <c r="A35" s="112"/>
      <c r="B35" s="100"/>
      <c r="C35" s="101"/>
      <c r="D35" s="101"/>
      <c r="E35" s="158"/>
      <c r="F35" s="83"/>
      <c r="G35" s="162"/>
      <c r="J35" s="70"/>
      <c r="K35" s="77"/>
      <c r="L35" s="121"/>
      <c r="M35" s="121"/>
      <c r="N35" s="138"/>
      <c r="O35" s="146"/>
    </row>
    <row r="36" spans="1:15" x14ac:dyDescent="0.25">
      <c r="A36" s="112"/>
      <c r="B36" s="100"/>
      <c r="C36" s="101"/>
      <c r="D36" s="101"/>
      <c r="E36" s="158"/>
      <c r="F36" s="83"/>
      <c r="G36" s="162"/>
      <c r="J36" s="70"/>
      <c r="K36" s="77"/>
      <c r="L36" s="121"/>
      <c r="M36" s="121"/>
      <c r="N36" s="138"/>
      <c r="O36" s="146"/>
    </row>
    <row r="37" spans="1:15" x14ac:dyDescent="0.25">
      <c r="A37" s="112"/>
      <c r="B37" s="100"/>
      <c r="C37" s="101"/>
      <c r="D37" s="101"/>
      <c r="E37" s="158"/>
      <c r="F37" s="83"/>
      <c r="G37" s="162"/>
      <c r="J37" s="70"/>
      <c r="K37" s="77"/>
      <c r="L37" s="121"/>
      <c r="M37" s="121"/>
      <c r="N37" s="138"/>
      <c r="O37" s="146"/>
    </row>
    <row r="38" spans="1:15" x14ac:dyDescent="0.25">
      <c r="B38" s="100"/>
      <c r="C38" s="101"/>
      <c r="D38" s="101"/>
      <c r="E38" s="85"/>
      <c r="J38" s="70"/>
      <c r="K38" s="77"/>
      <c r="L38" s="121"/>
      <c r="M38" s="121"/>
      <c r="N38" s="138"/>
      <c r="O38" s="146"/>
    </row>
    <row r="39" spans="1:15" x14ac:dyDescent="0.25">
      <c r="B39" s="100"/>
      <c r="C39" s="101"/>
      <c r="D39" s="101"/>
      <c r="E39" s="85"/>
      <c r="J39" s="70"/>
      <c r="K39" s="77"/>
      <c r="L39" s="121"/>
      <c r="M39" s="121"/>
      <c r="N39" s="138"/>
      <c r="O39" s="146"/>
    </row>
    <row r="40" spans="1:15" x14ac:dyDescent="0.25">
      <c r="B40" s="100"/>
      <c r="C40" s="101"/>
      <c r="D40" s="101"/>
      <c r="E40" s="85"/>
      <c r="J40" s="70"/>
      <c r="K40" s="77"/>
      <c r="L40" s="121"/>
      <c r="M40" s="121"/>
      <c r="N40" s="138"/>
      <c r="O40" s="146"/>
    </row>
    <row r="41" spans="1:15" x14ac:dyDescent="0.25">
      <c r="B41" s="100"/>
      <c r="C41" s="101"/>
      <c r="D41" s="101"/>
      <c r="E41" s="85"/>
      <c r="J41" s="70"/>
      <c r="K41" s="77"/>
      <c r="L41" s="121"/>
      <c r="M41" s="121"/>
      <c r="N41" s="138"/>
      <c r="O41" s="146"/>
    </row>
    <row r="42" spans="1:15" x14ac:dyDescent="0.25">
      <c r="B42" s="100"/>
      <c r="C42" s="101"/>
      <c r="D42" s="101"/>
      <c r="E42" s="85"/>
      <c r="J42" s="70"/>
      <c r="K42" s="77"/>
      <c r="L42" s="121"/>
      <c r="M42" s="121"/>
      <c r="N42" s="138"/>
      <c r="O42" s="146"/>
    </row>
    <row r="43" spans="1:15" x14ac:dyDescent="0.25">
      <c r="B43" s="100"/>
      <c r="C43" s="101"/>
      <c r="D43" s="101"/>
      <c r="E43" s="85"/>
      <c r="J43" s="70"/>
      <c r="K43" s="77"/>
      <c r="L43" s="121"/>
      <c r="M43" s="121"/>
      <c r="N43" s="138"/>
      <c r="O43" s="146"/>
    </row>
    <row r="44" spans="1:15" x14ac:dyDescent="0.25">
      <c r="B44" s="100"/>
      <c r="C44" s="101"/>
      <c r="D44" s="101"/>
      <c r="E44" s="85"/>
      <c r="J44" s="70"/>
      <c r="K44" s="77"/>
      <c r="L44" s="121"/>
      <c r="M44" s="121"/>
      <c r="N44" s="138"/>
      <c r="O44" s="146"/>
    </row>
    <row r="45" spans="1:15" x14ac:dyDescent="0.25">
      <c r="E45" s="85"/>
      <c r="J45" s="70"/>
      <c r="K45" s="77"/>
      <c r="L45" s="121"/>
      <c r="M45" s="121"/>
      <c r="N45" s="138"/>
      <c r="O45" s="146"/>
    </row>
    <row r="46" spans="1:15" x14ac:dyDescent="0.25">
      <c r="E46" s="85"/>
      <c r="J46" s="70"/>
      <c r="K46" s="77"/>
      <c r="L46" s="121"/>
      <c r="M46" s="121"/>
      <c r="N46" s="138"/>
      <c r="O46" s="146"/>
    </row>
    <row r="47" spans="1:15" x14ac:dyDescent="0.25">
      <c r="E47" s="85"/>
      <c r="J47" s="70"/>
      <c r="K47" s="77"/>
      <c r="L47" s="121"/>
      <c r="M47" s="121"/>
      <c r="N47" s="138"/>
      <c r="O47" s="146"/>
    </row>
    <row r="48" spans="1:15" x14ac:dyDescent="0.25">
      <c r="E48" s="85"/>
      <c r="J48" s="70"/>
      <c r="K48" s="77"/>
      <c r="L48" s="121"/>
      <c r="M48" s="121"/>
      <c r="N48" s="138"/>
      <c r="O48" s="146"/>
    </row>
    <row r="49" spans="5:15" x14ac:dyDescent="0.25">
      <c r="E49" s="85"/>
      <c r="J49" s="70"/>
      <c r="K49" s="77"/>
      <c r="L49" s="121"/>
      <c r="M49" s="121"/>
      <c r="N49" s="138"/>
      <c r="O49" s="146"/>
    </row>
    <row r="50" spans="5:15" x14ac:dyDescent="0.25">
      <c r="E50" s="85"/>
      <c r="J50" s="70"/>
      <c r="K50" s="77"/>
      <c r="L50" s="121"/>
      <c r="M50" s="121"/>
      <c r="N50" s="138"/>
      <c r="O50" s="146"/>
    </row>
    <row r="51" spans="5:15" x14ac:dyDescent="0.25">
      <c r="E51" s="85"/>
      <c r="J51" s="70"/>
      <c r="K51" s="77"/>
      <c r="L51" s="121"/>
      <c r="M51" s="121"/>
      <c r="N51" s="138"/>
      <c r="O51" s="146"/>
    </row>
    <row r="52" spans="5:15" x14ac:dyDescent="0.25">
      <c r="E52" s="85"/>
      <c r="J52" s="70"/>
      <c r="K52" s="77"/>
      <c r="L52" s="121"/>
      <c r="M52" s="121"/>
      <c r="N52" s="138"/>
      <c r="O52" s="146"/>
    </row>
    <row r="53" spans="5:15" x14ac:dyDescent="0.25">
      <c r="E53" s="85"/>
      <c r="J53" s="70"/>
      <c r="K53" s="77"/>
      <c r="L53" s="121"/>
      <c r="M53" s="121"/>
      <c r="N53" s="138"/>
      <c r="O53" s="146"/>
    </row>
    <row r="54" spans="5:15" x14ac:dyDescent="0.25">
      <c r="E54" s="85"/>
      <c r="J54" s="70"/>
      <c r="K54" s="77"/>
      <c r="L54" s="121"/>
      <c r="M54" s="121"/>
      <c r="N54" s="138"/>
      <c r="O54" s="146"/>
    </row>
    <row r="55" spans="5:15" x14ac:dyDescent="0.25">
      <c r="E55" s="85"/>
      <c r="J55" s="70"/>
      <c r="K55" s="77"/>
      <c r="L55" s="121"/>
      <c r="M55" s="121"/>
      <c r="N55" s="138"/>
      <c r="O55" s="146"/>
    </row>
    <row r="56" spans="5:15" x14ac:dyDescent="0.25">
      <c r="E56" s="85"/>
      <c r="J56" s="70"/>
      <c r="K56" s="77"/>
      <c r="L56" s="121"/>
      <c r="M56" s="121"/>
      <c r="N56" s="138"/>
      <c r="O56" s="146"/>
    </row>
    <row r="57" spans="5:15" x14ac:dyDescent="0.25">
      <c r="E57" s="85"/>
      <c r="J57" s="70"/>
      <c r="K57" s="77"/>
      <c r="L57" s="121"/>
      <c r="M57" s="121"/>
      <c r="N57" s="138"/>
      <c r="O57" s="146"/>
    </row>
    <row r="58" spans="5:15" x14ac:dyDescent="0.25">
      <c r="E58" s="85"/>
      <c r="J58" s="70"/>
      <c r="K58" s="77"/>
      <c r="L58" s="121"/>
      <c r="M58" s="121"/>
      <c r="N58" s="138"/>
      <c r="O58" s="146"/>
    </row>
    <row r="59" spans="5:15" x14ac:dyDescent="0.25">
      <c r="E59" s="85"/>
      <c r="J59" s="70"/>
      <c r="K59" s="77"/>
      <c r="L59" s="121"/>
      <c r="M59" s="121"/>
      <c r="N59" s="138"/>
      <c r="O59" s="146"/>
    </row>
    <row r="60" spans="5:15" x14ac:dyDescent="0.25">
      <c r="E60" s="85"/>
      <c r="J60" s="70"/>
      <c r="K60" s="77"/>
      <c r="L60" s="121"/>
      <c r="M60" s="121"/>
      <c r="N60" s="138"/>
      <c r="O60" s="146"/>
    </row>
    <row r="61" spans="5:15" x14ac:dyDescent="0.25">
      <c r="E61" s="85"/>
      <c r="J61" s="70"/>
      <c r="K61" s="77"/>
      <c r="L61" s="121"/>
      <c r="M61" s="121"/>
      <c r="N61" s="138"/>
      <c r="O61" s="146"/>
    </row>
    <row r="62" spans="5:15" x14ac:dyDescent="0.25">
      <c r="E62" s="85"/>
      <c r="J62" s="70"/>
      <c r="K62" s="77"/>
      <c r="L62" s="121"/>
      <c r="M62" s="121"/>
      <c r="N62" s="138"/>
      <c r="O62" s="146"/>
    </row>
    <row r="63" spans="5:15" x14ac:dyDescent="0.25">
      <c r="E63" s="85"/>
      <c r="J63" s="70"/>
      <c r="K63" s="77"/>
      <c r="L63" s="121"/>
      <c r="M63" s="121"/>
      <c r="N63" s="138"/>
      <c r="O63" s="146"/>
    </row>
    <row r="64" spans="5:15" x14ac:dyDescent="0.25">
      <c r="E64" s="85"/>
      <c r="J64" s="70"/>
      <c r="K64" s="77"/>
      <c r="L64" s="121"/>
      <c r="M64" s="121"/>
      <c r="N64" s="138"/>
      <c r="O64" s="146"/>
    </row>
    <row r="65" spans="5:15" x14ac:dyDescent="0.25">
      <c r="E65" s="85"/>
      <c r="J65" s="70"/>
      <c r="K65" s="77"/>
      <c r="L65" s="121"/>
      <c r="M65" s="121"/>
      <c r="N65" s="138"/>
      <c r="O65" s="146"/>
    </row>
    <row r="66" spans="5:15" x14ac:dyDescent="0.25">
      <c r="E66" s="85"/>
      <c r="J66" s="70"/>
      <c r="K66" s="77"/>
      <c r="L66" s="121"/>
      <c r="M66" s="121"/>
      <c r="N66" s="138"/>
      <c r="O66" s="146"/>
    </row>
    <row r="67" spans="5:15" x14ac:dyDescent="0.25">
      <c r="E67" s="85"/>
      <c r="J67" s="70"/>
      <c r="K67" s="77"/>
      <c r="L67" s="121"/>
      <c r="M67" s="121"/>
      <c r="N67" s="138"/>
      <c r="O67" s="146"/>
    </row>
    <row r="68" spans="5:15" x14ac:dyDescent="0.25">
      <c r="E68" s="85"/>
      <c r="J68" s="70"/>
      <c r="K68" s="77"/>
      <c r="L68" s="121"/>
      <c r="M68" s="121"/>
      <c r="N68" s="138"/>
      <c r="O68" s="146"/>
    </row>
    <row r="69" spans="5:15" x14ac:dyDescent="0.25">
      <c r="E69" s="85"/>
      <c r="J69" s="70"/>
      <c r="K69" s="77"/>
      <c r="L69" s="121"/>
      <c r="M69" s="121"/>
      <c r="N69" s="138"/>
      <c r="O69" s="146"/>
    </row>
    <row r="70" spans="5:15" x14ac:dyDescent="0.25">
      <c r="E70" s="85"/>
      <c r="J70" s="70"/>
      <c r="K70" s="77"/>
      <c r="L70" s="121"/>
      <c r="M70" s="121"/>
      <c r="N70" s="138"/>
      <c r="O70" s="146"/>
    </row>
    <row r="71" spans="5:15" x14ac:dyDescent="0.25">
      <c r="E71" s="85"/>
      <c r="J71" s="70"/>
      <c r="K71" s="77"/>
      <c r="L71" s="121"/>
      <c r="M71" s="121"/>
      <c r="N71" s="138"/>
      <c r="O71" s="146"/>
    </row>
    <row r="72" spans="5:15" x14ac:dyDescent="0.25">
      <c r="E72" s="85"/>
      <c r="J72" s="70"/>
      <c r="K72" s="77"/>
      <c r="L72" s="121"/>
      <c r="M72" s="121"/>
      <c r="N72" s="138"/>
      <c r="O72" s="146"/>
    </row>
    <row r="73" spans="5:15" x14ac:dyDescent="0.25">
      <c r="E73" s="85"/>
    </row>
    <row r="74" spans="5:15" x14ac:dyDescent="0.25">
      <c r="E74" s="85"/>
    </row>
    <row r="75" spans="5:15" x14ac:dyDescent="0.25">
      <c r="E75" s="85"/>
    </row>
    <row r="76" spans="5:15" x14ac:dyDescent="0.25">
      <c r="E76" s="85"/>
    </row>
    <row r="77" spans="5:15" x14ac:dyDescent="0.25">
      <c r="E77" s="85"/>
    </row>
    <row r="78" spans="5:15" x14ac:dyDescent="0.25">
      <c r="E78" s="85"/>
    </row>
    <row r="79" spans="5:15" x14ac:dyDescent="0.25">
      <c r="E79" s="85"/>
    </row>
    <row r="80" spans="5:15" x14ac:dyDescent="0.25">
      <c r="E80" s="85"/>
    </row>
    <row r="81" spans="5:5" x14ac:dyDescent="0.25">
      <c r="E81" s="85"/>
    </row>
    <row r="82" spans="5:5" x14ac:dyDescent="0.25">
      <c r="E82" s="85"/>
    </row>
    <row r="83" spans="5:5" x14ac:dyDescent="0.25">
      <c r="E83" s="85"/>
    </row>
    <row r="84" spans="5:5" x14ac:dyDescent="0.25">
      <c r="E84" s="85"/>
    </row>
    <row r="85" spans="5:5" x14ac:dyDescent="0.25">
      <c r="E85" s="85"/>
    </row>
    <row r="86" spans="5:5" x14ac:dyDescent="0.25">
      <c r="E86" s="85"/>
    </row>
    <row r="87" spans="5:5" x14ac:dyDescent="0.25">
      <c r="E87" s="85"/>
    </row>
    <row r="88" spans="5:5" x14ac:dyDescent="0.25">
      <c r="E88" s="85"/>
    </row>
    <row r="89" spans="5:5" x14ac:dyDescent="0.25">
      <c r="E89" s="85"/>
    </row>
    <row r="90" spans="5:5" x14ac:dyDescent="0.25">
      <c r="E90" s="85"/>
    </row>
    <row r="91" spans="5:5" x14ac:dyDescent="0.25">
      <c r="E91" s="85"/>
    </row>
    <row r="92" spans="5:5" x14ac:dyDescent="0.25">
      <c r="E92" s="85"/>
    </row>
    <row r="93" spans="5:5" x14ac:dyDescent="0.25">
      <c r="E93" s="85"/>
    </row>
    <row r="94" spans="5:5" x14ac:dyDescent="0.25">
      <c r="E94" s="85"/>
    </row>
    <row r="95" spans="5:5" x14ac:dyDescent="0.25">
      <c r="E95" s="85"/>
    </row>
    <row r="96" spans="5:5" x14ac:dyDescent="0.25">
      <c r="E96" s="85"/>
    </row>
    <row r="97" spans="5:5" x14ac:dyDescent="0.25">
      <c r="E97" s="85"/>
    </row>
    <row r="98" spans="5:5" x14ac:dyDescent="0.25">
      <c r="E98" s="85"/>
    </row>
    <row r="99" spans="5:5" x14ac:dyDescent="0.25">
      <c r="E99" s="85"/>
    </row>
    <row r="100" spans="5:5" x14ac:dyDescent="0.25">
      <c r="E100" s="85"/>
    </row>
    <row r="101" spans="5:5" x14ac:dyDescent="0.25">
      <c r="E101" s="85"/>
    </row>
    <row r="102" spans="5:5" x14ac:dyDescent="0.25">
      <c r="E102" s="85"/>
    </row>
    <row r="103" spans="5:5" x14ac:dyDescent="0.25">
      <c r="E103" s="85"/>
    </row>
    <row r="104" spans="5:5" x14ac:dyDescent="0.25">
      <c r="E104" s="85"/>
    </row>
    <row r="105" spans="5:5" x14ac:dyDescent="0.25">
      <c r="E105" s="85"/>
    </row>
    <row r="106" spans="5:5" x14ac:dyDescent="0.25">
      <c r="E106" s="85"/>
    </row>
    <row r="107" spans="5:5" x14ac:dyDescent="0.25">
      <c r="E107" s="85"/>
    </row>
    <row r="108" spans="5:5" x14ac:dyDescent="0.25">
      <c r="E108" s="85"/>
    </row>
    <row r="109" spans="5:5" x14ac:dyDescent="0.25">
      <c r="E109" s="85"/>
    </row>
    <row r="110" spans="5:5" x14ac:dyDescent="0.25">
      <c r="E110" s="85"/>
    </row>
    <row r="111" spans="5:5" x14ac:dyDescent="0.25">
      <c r="E111" s="85"/>
    </row>
    <row r="112" spans="5:5" x14ac:dyDescent="0.25">
      <c r="E112" s="85"/>
    </row>
    <row r="113" spans="5:5" x14ac:dyDescent="0.25">
      <c r="E113" s="85"/>
    </row>
    <row r="114" spans="5:5" x14ac:dyDescent="0.25">
      <c r="E114" s="85"/>
    </row>
    <row r="115" spans="5:5" x14ac:dyDescent="0.25">
      <c r="E115" s="85"/>
    </row>
    <row r="116" spans="5:5" x14ac:dyDescent="0.25">
      <c r="E116" s="85"/>
    </row>
    <row r="117" spans="5:5" x14ac:dyDescent="0.25">
      <c r="E117" s="85"/>
    </row>
    <row r="118" spans="5:5" x14ac:dyDescent="0.25">
      <c r="E118" s="85"/>
    </row>
    <row r="119" spans="5:5" x14ac:dyDescent="0.25">
      <c r="E119" s="85"/>
    </row>
    <row r="120" spans="5:5" x14ac:dyDescent="0.25">
      <c r="E120" s="85"/>
    </row>
    <row r="121" spans="5:5" x14ac:dyDescent="0.25">
      <c r="E121" s="85"/>
    </row>
    <row r="122" spans="5:5" x14ac:dyDescent="0.25">
      <c r="E122" s="85"/>
    </row>
    <row r="123" spans="5:5" x14ac:dyDescent="0.25">
      <c r="E123" s="85"/>
    </row>
    <row r="124" spans="5:5" x14ac:dyDescent="0.25">
      <c r="E124" s="85"/>
    </row>
    <row r="125" spans="5:5" x14ac:dyDescent="0.25">
      <c r="E125" s="85"/>
    </row>
    <row r="126" spans="5:5" x14ac:dyDescent="0.25">
      <c r="E126" s="85"/>
    </row>
    <row r="127" spans="5:5" x14ac:dyDescent="0.25">
      <c r="E127" s="85"/>
    </row>
    <row r="128" spans="5:5" x14ac:dyDescent="0.25">
      <c r="E128" s="85"/>
    </row>
    <row r="129" spans="5:5" x14ac:dyDescent="0.25">
      <c r="E129" s="85"/>
    </row>
    <row r="130" spans="5:5" x14ac:dyDescent="0.25">
      <c r="E130" s="85"/>
    </row>
    <row r="131" spans="5:5" x14ac:dyDescent="0.25">
      <c r="E131" s="85"/>
    </row>
    <row r="132" spans="5:5" x14ac:dyDescent="0.25">
      <c r="E132" s="85"/>
    </row>
    <row r="133" spans="5:5" x14ac:dyDescent="0.25">
      <c r="E133" s="85"/>
    </row>
    <row r="134" spans="5:5" x14ac:dyDescent="0.25">
      <c r="E134" s="85"/>
    </row>
    <row r="135" spans="5:5" x14ac:dyDescent="0.25">
      <c r="E135" s="85"/>
    </row>
    <row r="136" spans="5:5" x14ac:dyDescent="0.25">
      <c r="E136" s="85"/>
    </row>
    <row r="137" spans="5:5" x14ac:dyDescent="0.25">
      <c r="E137" s="85"/>
    </row>
    <row r="138" spans="5:5" x14ac:dyDescent="0.25">
      <c r="E138" s="85"/>
    </row>
    <row r="139" spans="5:5" x14ac:dyDescent="0.25">
      <c r="E139" s="85"/>
    </row>
    <row r="140" spans="5:5" x14ac:dyDescent="0.25">
      <c r="E140" s="85"/>
    </row>
    <row r="141" spans="5:5" x14ac:dyDescent="0.25">
      <c r="E141" s="85"/>
    </row>
    <row r="142" spans="5:5" x14ac:dyDescent="0.25">
      <c r="E142" s="85"/>
    </row>
    <row r="143" spans="5:5" x14ac:dyDescent="0.25">
      <c r="E143" s="85"/>
    </row>
    <row r="144" spans="5:5" x14ac:dyDescent="0.25">
      <c r="E144" s="85"/>
    </row>
  </sheetData>
  <printOptions gridLines="1"/>
  <pageMargins left="0.74803149606299213" right="0.15748031496062992" top="0.86614173228346458" bottom="0.19685039370078741" header="0.35433070866141736" footer="0.15748031496062992"/>
  <pageSetup paperSize="9" orientation="portrait" r:id="rId1"/>
  <headerFooter alignWithMargins="0">
    <oddHeader>&amp;L&amp;"-,Fet"SVENSKA KENNELKLUBBEN&amp;C&amp;"-,Fet"&amp;12&amp;A   *&amp;R&amp;"-,Fet"SKK 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4</vt:i4>
      </vt:variant>
    </vt:vector>
  </HeadingPairs>
  <TitlesOfParts>
    <vt:vector size="10" baseType="lpstr">
      <vt:lpstr>REGISTRERING 2018-2014</vt:lpstr>
      <vt:lpstr>Alla raser 2018-2017</vt:lpstr>
      <vt:lpstr>Per RASGRUPP 2018-2017</vt:lpstr>
      <vt:lpstr>TOP 20   2018</vt:lpstr>
      <vt:lpstr>Största ÖKNING 2018  (%)</vt:lpstr>
      <vt:lpstr>Största MINSKNING  2018  (% )</vt:lpstr>
      <vt:lpstr>'Per RASGRUPP 2018-2017'!Utskriftsrubriker</vt:lpstr>
      <vt:lpstr>'Största MINSKNING  2018  (% )'!Utskriftsrubriker</vt:lpstr>
      <vt:lpstr>'Största ÖKNING 2018  (%)'!Utskriftsrubriker</vt:lpstr>
      <vt:lpstr>'TOP 20   2018'!Utskriftsrubriker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Registrering 5 år bakåt</dc:title>
  <dc:subject>Statistik</dc:subject>
  <dc:creator>Svenska Kennelklubben</dc:creator>
  <cp:lastModifiedBy>Måns Engelbrektsson</cp:lastModifiedBy>
  <cp:lastPrinted>2018-02-07T14:13:04Z</cp:lastPrinted>
  <dcterms:created xsi:type="dcterms:W3CDTF">1999-03-03T13:43:07Z</dcterms:created>
  <dcterms:modified xsi:type="dcterms:W3CDTF">2019-01-09T13:01:35Z</dcterms:modified>
</cp:coreProperties>
</file>